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:\Calculators\"/>
    </mc:Choice>
  </mc:AlternateContent>
  <xr:revisionPtr revIDLastSave="0" documentId="13_ncr:1_{D3BC119E-B989-440B-8922-29550D772806}" xr6:coauthVersionLast="47" xr6:coauthVersionMax="47" xr10:uidLastSave="{00000000-0000-0000-0000-000000000000}"/>
  <bookViews>
    <workbookView xWindow="-103" yWindow="-103" windowWidth="33120" windowHeight="18720" xr2:uid="{00000000-000D-0000-FFFF-FFFF00000000}"/>
  </bookViews>
  <sheets>
    <sheet name="1" sheetId="19" r:id="rId1"/>
    <sheet name="2" sheetId="20" r:id="rId2"/>
    <sheet name="3" sheetId="21" r:id="rId3"/>
    <sheet name="4" sheetId="22" r:id="rId4"/>
    <sheet name="5" sheetId="23" r:id="rId5"/>
    <sheet name="6" sheetId="24" r:id="rId6"/>
    <sheet name="7" sheetId="25" r:id="rId7"/>
    <sheet name="8" sheetId="26" r:id="rId8"/>
    <sheet name="9" sheetId="27" r:id="rId9"/>
    <sheet name="10" sheetId="28" r:id="rId10"/>
    <sheet name="Collective Maps" sheetId="29" r:id="rId11"/>
    <sheet name="Collective Formulas" sheetId="14" r:id="rId12"/>
    <sheet name="Date" sheetId="18" r:id="rId13"/>
    <sheet name="Chemical Analysis" sheetId="30" r:id="rId14"/>
  </sheets>
  <externalReferences>
    <externalReference r:id="rId15"/>
  </externalReferences>
  <definedNames>
    <definedName name="Chem">'Chemical Analysis'!$B$4:$B$76</definedName>
    <definedName name="Cone04">1971</definedName>
    <definedName name="_xlnm.Print_Area" localSheetId="11">'Collective Formulas'!$B$2:$Q$42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7" i="30" l="1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56" i="28"/>
  <c r="AG13" i="29"/>
  <c r="P56" i="27"/>
  <c r="AG12" i="29"/>
  <c r="P56" i="26"/>
  <c r="AG11" i="29"/>
  <c r="P56" i="25"/>
  <c r="AG10" i="29"/>
  <c r="P56" i="24"/>
  <c r="AG9" i="29"/>
  <c r="P56" i="23"/>
  <c r="AG8" i="29"/>
  <c r="P56" i="22"/>
  <c r="AG7" i="29"/>
  <c r="P56" i="21"/>
  <c r="AG6" i="29"/>
  <c r="P56" i="20"/>
  <c r="AG5" i="29"/>
  <c r="P56" i="19"/>
  <c r="AG4" i="29"/>
  <c r="AB3" i="29"/>
  <c r="AC3" i="29"/>
  <c r="AD3" i="29"/>
  <c r="AE3" i="29"/>
  <c r="AA3" i="29"/>
  <c r="B53" i="19"/>
  <c r="E20" i="19"/>
  <c r="J43" i="19"/>
  <c r="E16" i="19"/>
  <c r="J39" i="19"/>
  <c r="E17" i="19"/>
  <c r="J40" i="19"/>
  <c r="E18" i="19"/>
  <c r="J41" i="19"/>
  <c r="E19" i="19"/>
  <c r="J42" i="19"/>
  <c r="E21" i="19"/>
  <c r="J44" i="19"/>
  <c r="J45" i="19"/>
  <c r="J46" i="19"/>
  <c r="J47" i="19"/>
  <c r="J48" i="19"/>
  <c r="J49" i="19"/>
  <c r="J50" i="19"/>
  <c r="J51" i="19"/>
  <c r="J54" i="19"/>
  <c r="C43" i="19"/>
  <c r="C39" i="19"/>
  <c r="C40" i="19"/>
  <c r="C41" i="19"/>
  <c r="C42" i="19"/>
  <c r="C44" i="19"/>
  <c r="C45" i="19"/>
  <c r="C46" i="19"/>
  <c r="C47" i="19"/>
  <c r="C48" i="19"/>
  <c r="C49" i="19"/>
  <c r="C50" i="19"/>
  <c r="C51" i="19"/>
  <c r="C54" i="19"/>
  <c r="D43" i="19"/>
  <c r="D39" i="19"/>
  <c r="D40" i="19"/>
  <c r="D41" i="19"/>
  <c r="D42" i="19"/>
  <c r="D44" i="19"/>
  <c r="D45" i="19"/>
  <c r="D46" i="19"/>
  <c r="D47" i="19"/>
  <c r="D48" i="19"/>
  <c r="D49" i="19"/>
  <c r="D50" i="19"/>
  <c r="D51" i="19"/>
  <c r="D54" i="19"/>
  <c r="E43" i="19"/>
  <c r="E39" i="19"/>
  <c r="E40" i="19"/>
  <c r="E41" i="19"/>
  <c r="E42" i="19"/>
  <c r="E44" i="19"/>
  <c r="E45" i="19"/>
  <c r="E46" i="19"/>
  <c r="E47" i="19"/>
  <c r="E48" i="19"/>
  <c r="E49" i="19"/>
  <c r="E50" i="19"/>
  <c r="E51" i="19"/>
  <c r="E54" i="19"/>
  <c r="F43" i="19"/>
  <c r="F39" i="19"/>
  <c r="F40" i="19"/>
  <c r="F41" i="19"/>
  <c r="F42" i="19"/>
  <c r="F44" i="19"/>
  <c r="F45" i="19"/>
  <c r="F46" i="19"/>
  <c r="F47" i="19"/>
  <c r="F48" i="19"/>
  <c r="F49" i="19"/>
  <c r="F50" i="19"/>
  <c r="F51" i="19"/>
  <c r="F54" i="19"/>
  <c r="G43" i="19"/>
  <c r="G39" i="19"/>
  <c r="G40" i="19"/>
  <c r="G41" i="19"/>
  <c r="G42" i="19"/>
  <c r="G44" i="19"/>
  <c r="G45" i="19"/>
  <c r="G46" i="19"/>
  <c r="G47" i="19"/>
  <c r="G48" i="19"/>
  <c r="G49" i="19"/>
  <c r="G50" i="19"/>
  <c r="G51" i="19"/>
  <c r="G54" i="19"/>
  <c r="H43" i="19"/>
  <c r="H39" i="19"/>
  <c r="H40" i="19"/>
  <c r="H41" i="19"/>
  <c r="H42" i="19"/>
  <c r="H44" i="19"/>
  <c r="H45" i="19"/>
  <c r="H46" i="19"/>
  <c r="H47" i="19"/>
  <c r="H48" i="19"/>
  <c r="H49" i="19"/>
  <c r="H50" i="19"/>
  <c r="H51" i="19"/>
  <c r="H54" i="19"/>
  <c r="I43" i="19"/>
  <c r="I39" i="19"/>
  <c r="I40" i="19"/>
  <c r="I41" i="19"/>
  <c r="I42" i="19"/>
  <c r="I44" i="19"/>
  <c r="I45" i="19"/>
  <c r="I46" i="19"/>
  <c r="I47" i="19"/>
  <c r="I48" i="19"/>
  <c r="I49" i="19"/>
  <c r="I50" i="19"/>
  <c r="I51" i="19"/>
  <c r="I54" i="19"/>
  <c r="K43" i="19"/>
  <c r="K39" i="19"/>
  <c r="K40" i="19"/>
  <c r="K41" i="19"/>
  <c r="K42" i="19"/>
  <c r="K44" i="19"/>
  <c r="K45" i="19"/>
  <c r="K46" i="19"/>
  <c r="K47" i="19"/>
  <c r="K48" i="19"/>
  <c r="K49" i="19"/>
  <c r="K50" i="19"/>
  <c r="K51" i="19"/>
  <c r="K54" i="19"/>
  <c r="L43" i="19"/>
  <c r="L39" i="19"/>
  <c r="L40" i="19"/>
  <c r="L41" i="19"/>
  <c r="L42" i="19"/>
  <c r="L44" i="19"/>
  <c r="L45" i="19"/>
  <c r="L46" i="19"/>
  <c r="L47" i="19"/>
  <c r="L48" i="19"/>
  <c r="L49" i="19"/>
  <c r="L50" i="19"/>
  <c r="L51" i="19"/>
  <c r="L54" i="19"/>
  <c r="M43" i="19"/>
  <c r="M39" i="19"/>
  <c r="M40" i="19"/>
  <c r="M41" i="19"/>
  <c r="M42" i="19"/>
  <c r="M44" i="19"/>
  <c r="M45" i="19"/>
  <c r="M46" i="19"/>
  <c r="M47" i="19"/>
  <c r="M48" i="19"/>
  <c r="M49" i="19"/>
  <c r="M50" i="19"/>
  <c r="M51" i="19"/>
  <c r="M54" i="19"/>
  <c r="N43" i="19"/>
  <c r="N39" i="19"/>
  <c r="N40" i="19"/>
  <c r="N41" i="19"/>
  <c r="N42" i="19"/>
  <c r="N44" i="19"/>
  <c r="N45" i="19"/>
  <c r="N46" i="19"/>
  <c r="N47" i="19"/>
  <c r="N48" i="19"/>
  <c r="N49" i="19"/>
  <c r="N50" i="19"/>
  <c r="N51" i="19"/>
  <c r="N54" i="19"/>
  <c r="O43" i="19"/>
  <c r="O39" i="19"/>
  <c r="O40" i="19"/>
  <c r="O41" i="19"/>
  <c r="O42" i="19"/>
  <c r="O44" i="19"/>
  <c r="O45" i="19"/>
  <c r="O46" i="19"/>
  <c r="O47" i="19"/>
  <c r="O48" i="19"/>
  <c r="O49" i="19"/>
  <c r="O50" i="19"/>
  <c r="O51" i="19"/>
  <c r="O54" i="19"/>
  <c r="P54" i="19"/>
  <c r="J55" i="19"/>
  <c r="F55" i="19"/>
  <c r="G55" i="19"/>
  <c r="H55" i="19"/>
  <c r="I55" i="19"/>
  <c r="K55" i="19"/>
  <c r="L55" i="19"/>
  <c r="M55" i="19"/>
  <c r="P55" i="19"/>
  <c r="J56" i="19"/>
  <c r="C11" i="19"/>
  <c r="AB4" i="29"/>
  <c r="K56" i="19"/>
  <c r="D11" i="19"/>
  <c r="AC4" i="29"/>
  <c r="L56" i="19"/>
  <c r="E11" i="19"/>
  <c r="AD4" i="29"/>
  <c r="M56" i="19"/>
  <c r="F11" i="19"/>
  <c r="AE4" i="29"/>
  <c r="B53" i="20"/>
  <c r="E21" i="20"/>
  <c r="J44" i="20"/>
  <c r="E16" i="20"/>
  <c r="J39" i="20"/>
  <c r="E17" i="20"/>
  <c r="J40" i="20"/>
  <c r="E18" i="20"/>
  <c r="J41" i="20"/>
  <c r="E19" i="20"/>
  <c r="J42" i="20"/>
  <c r="J43" i="20"/>
  <c r="J45" i="20"/>
  <c r="J46" i="20"/>
  <c r="J47" i="20"/>
  <c r="J48" i="20"/>
  <c r="J49" i="20"/>
  <c r="J50" i="20"/>
  <c r="J51" i="20"/>
  <c r="J54" i="20"/>
  <c r="C44" i="20"/>
  <c r="C39" i="20"/>
  <c r="C40" i="20"/>
  <c r="C41" i="20"/>
  <c r="C42" i="20"/>
  <c r="C43" i="20"/>
  <c r="C45" i="20"/>
  <c r="C46" i="20"/>
  <c r="C47" i="20"/>
  <c r="C48" i="20"/>
  <c r="C49" i="20"/>
  <c r="C50" i="20"/>
  <c r="C51" i="20"/>
  <c r="C54" i="20"/>
  <c r="D44" i="20"/>
  <c r="D39" i="20"/>
  <c r="D40" i="20"/>
  <c r="D41" i="20"/>
  <c r="D42" i="20"/>
  <c r="D43" i="20"/>
  <c r="D45" i="20"/>
  <c r="D46" i="20"/>
  <c r="D47" i="20"/>
  <c r="D48" i="20"/>
  <c r="D49" i="20"/>
  <c r="D50" i="20"/>
  <c r="D51" i="20"/>
  <c r="D54" i="20"/>
  <c r="E44" i="20"/>
  <c r="E39" i="20"/>
  <c r="E40" i="20"/>
  <c r="E41" i="20"/>
  <c r="E42" i="20"/>
  <c r="E43" i="20"/>
  <c r="E45" i="20"/>
  <c r="E46" i="20"/>
  <c r="E47" i="20"/>
  <c r="E48" i="20"/>
  <c r="E49" i="20"/>
  <c r="E50" i="20"/>
  <c r="E51" i="20"/>
  <c r="E54" i="20"/>
  <c r="F44" i="20"/>
  <c r="F39" i="20"/>
  <c r="F40" i="20"/>
  <c r="F41" i="20"/>
  <c r="F42" i="20"/>
  <c r="F43" i="20"/>
  <c r="F45" i="20"/>
  <c r="F46" i="20"/>
  <c r="F47" i="20"/>
  <c r="F48" i="20"/>
  <c r="F49" i="20"/>
  <c r="F50" i="20"/>
  <c r="F51" i="20"/>
  <c r="F54" i="20"/>
  <c r="G44" i="20"/>
  <c r="G39" i="20"/>
  <c r="G40" i="20"/>
  <c r="G41" i="20"/>
  <c r="G42" i="20"/>
  <c r="G43" i="20"/>
  <c r="G45" i="20"/>
  <c r="G46" i="20"/>
  <c r="G47" i="20"/>
  <c r="G48" i="20"/>
  <c r="G49" i="20"/>
  <c r="G50" i="20"/>
  <c r="G51" i="20"/>
  <c r="G54" i="20"/>
  <c r="H44" i="20"/>
  <c r="H39" i="20"/>
  <c r="H40" i="20"/>
  <c r="H41" i="20"/>
  <c r="H42" i="20"/>
  <c r="H43" i="20"/>
  <c r="H45" i="20"/>
  <c r="H46" i="20"/>
  <c r="H47" i="20"/>
  <c r="H48" i="20"/>
  <c r="H49" i="20"/>
  <c r="H50" i="20"/>
  <c r="H51" i="20"/>
  <c r="H54" i="20"/>
  <c r="I44" i="20"/>
  <c r="I39" i="20"/>
  <c r="I40" i="20"/>
  <c r="I41" i="20"/>
  <c r="I42" i="20"/>
  <c r="I43" i="20"/>
  <c r="I45" i="20"/>
  <c r="I46" i="20"/>
  <c r="I47" i="20"/>
  <c r="I48" i="20"/>
  <c r="I49" i="20"/>
  <c r="I50" i="20"/>
  <c r="I51" i="20"/>
  <c r="I54" i="20"/>
  <c r="K44" i="20"/>
  <c r="K39" i="20"/>
  <c r="K40" i="20"/>
  <c r="K41" i="20"/>
  <c r="K42" i="20"/>
  <c r="K43" i="20"/>
  <c r="K45" i="20"/>
  <c r="K46" i="20"/>
  <c r="K47" i="20"/>
  <c r="K48" i="20"/>
  <c r="K49" i="20"/>
  <c r="K50" i="20"/>
  <c r="K51" i="20"/>
  <c r="K54" i="20"/>
  <c r="L44" i="20"/>
  <c r="L39" i="20"/>
  <c r="L40" i="20"/>
  <c r="L41" i="20"/>
  <c r="L42" i="20"/>
  <c r="L43" i="20"/>
  <c r="L45" i="20"/>
  <c r="L46" i="20"/>
  <c r="L47" i="20"/>
  <c r="L48" i="20"/>
  <c r="L49" i="20"/>
  <c r="L50" i="20"/>
  <c r="L51" i="20"/>
  <c r="L54" i="20"/>
  <c r="M44" i="20"/>
  <c r="M39" i="20"/>
  <c r="M40" i="20"/>
  <c r="M41" i="20"/>
  <c r="M42" i="20"/>
  <c r="M43" i="20"/>
  <c r="M45" i="20"/>
  <c r="M46" i="20"/>
  <c r="M47" i="20"/>
  <c r="M48" i="20"/>
  <c r="M49" i="20"/>
  <c r="M50" i="20"/>
  <c r="M51" i="20"/>
  <c r="M54" i="20"/>
  <c r="N44" i="20"/>
  <c r="N39" i="20"/>
  <c r="N40" i="20"/>
  <c r="N41" i="20"/>
  <c r="N42" i="20"/>
  <c r="N43" i="20"/>
  <c r="N45" i="20"/>
  <c r="N46" i="20"/>
  <c r="N47" i="20"/>
  <c r="N48" i="20"/>
  <c r="N49" i="20"/>
  <c r="N50" i="20"/>
  <c r="N51" i="20"/>
  <c r="N54" i="20"/>
  <c r="O44" i="20"/>
  <c r="O39" i="20"/>
  <c r="O40" i="20"/>
  <c r="O41" i="20"/>
  <c r="O42" i="20"/>
  <c r="O43" i="20"/>
  <c r="O45" i="20"/>
  <c r="O46" i="20"/>
  <c r="O47" i="20"/>
  <c r="O48" i="20"/>
  <c r="O49" i="20"/>
  <c r="O50" i="20"/>
  <c r="O51" i="20"/>
  <c r="O54" i="20"/>
  <c r="P54" i="20"/>
  <c r="J55" i="20"/>
  <c r="F55" i="20"/>
  <c r="G55" i="20"/>
  <c r="H55" i="20"/>
  <c r="I55" i="20"/>
  <c r="K55" i="20"/>
  <c r="L55" i="20"/>
  <c r="M55" i="20"/>
  <c r="P55" i="20"/>
  <c r="J56" i="20"/>
  <c r="C11" i="20"/>
  <c r="AB5" i="29"/>
  <c r="K56" i="20"/>
  <c r="D11" i="20"/>
  <c r="AC5" i="29"/>
  <c r="L56" i="20"/>
  <c r="E11" i="20"/>
  <c r="AD5" i="29"/>
  <c r="M56" i="20"/>
  <c r="F11" i="20"/>
  <c r="AE5" i="29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4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4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4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4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4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4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4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4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4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4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4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4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4" i="21"/>
  <c r="P54" i="21"/>
  <c r="J55" i="21"/>
  <c r="F55" i="21"/>
  <c r="G55" i="21"/>
  <c r="H55" i="21"/>
  <c r="I55" i="21"/>
  <c r="K55" i="21"/>
  <c r="L55" i="21"/>
  <c r="M55" i="21"/>
  <c r="P55" i="21"/>
  <c r="J56" i="21"/>
  <c r="C11" i="21"/>
  <c r="AB6" i="29"/>
  <c r="K56" i="21"/>
  <c r="D11" i="21"/>
  <c r="AC6" i="29"/>
  <c r="L56" i="21"/>
  <c r="E11" i="21"/>
  <c r="AD6" i="29"/>
  <c r="M56" i="21"/>
  <c r="F11" i="21"/>
  <c r="AE6" i="29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4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4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4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4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4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4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4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4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4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4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4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4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4" i="22"/>
  <c r="P54" i="22"/>
  <c r="J55" i="22"/>
  <c r="F55" i="22"/>
  <c r="G55" i="22"/>
  <c r="H55" i="22"/>
  <c r="I55" i="22"/>
  <c r="K55" i="22"/>
  <c r="L55" i="22"/>
  <c r="M55" i="22"/>
  <c r="P55" i="22"/>
  <c r="J56" i="22"/>
  <c r="C11" i="22"/>
  <c r="AB7" i="29"/>
  <c r="K56" i="22"/>
  <c r="D11" i="22"/>
  <c r="AC7" i="29"/>
  <c r="L56" i="22"/>
  <c r="E11" i="22"/>
  <c r="AD7" i="29"/>
  <c r="M56" i="22"/>
  <c r="F11" i="22"/>
  <c r="AE7" i="29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4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4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4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4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4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4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4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4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4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4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4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4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4" i="23"/>
  <c r="P54" i="23"/>
  <c r="J55" i="23"/>
  <c r="F55" i="23"/>
  <c r="G55" i="23"/>
  <c r="H55" i="23"/>
  <c r="I55" i="23"/>
  <c r="K55" i="23"/>
  <c r="L55" i="23"/>
  <c r="M55" i="23"/>
  <c r="P55" i="23"/>
  <c r="J56" i="23"/>
  <c r="C11" i="23"/>
  <c r="AB8" i="29"/>
  <c r="K56" i="23"/>
  <c r="D11" i="23"/>
  <c r="AC8" i="29"/>
  <c r="L56" i="23"/>
  <c r="E11" i="23"/>
  <c r="AD8" i="29"/>
  <c r="M56" i="23"/>
  <c r="F11" i="23"/>
  <c r="AE8" i="29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4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4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4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4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4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4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4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4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4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4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4" i="24"/>
  <c r="N39" i="24"/>
  <c r="N40" i="24"/>
  <c r="N41" i="24"/>
  <c r="N42" i="24"/>
  <c r="N43" i="24"/>
  <c r="N44" i="24"/>
  <c r="N45" i="24"/>
  <c r="N46" i="24"/>
  <c r="N47" i="24"/>
  <c r="N48" i="24"/>
  <c r="N49" i="24"/>
  <c r="N50" i="24"/>
  <c r="N51" i="24"/>
  <c r="N54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4" i="24"/>
  <c r="P54" i="24"/>
  <c r="J55" i="24"/>
  <c r="F55" i="24"/>
  <c r="G55" i="24"/>
  <c r="H55" i="24"/>
  <c r="I55" i="24"/>
  <c r="K55" i="24"/>
  <c r="L55" i="24"/>
  <c r="M55" i="24"/>
  <c r="P55" i="24"/>
  <c r="J56" i="24"/>
  <c r="C11" i="24"/>
  <c r="AB9" i="29"/>
  <c r="K56" i="24"/>
  <c r="D11" i="24"/>
  <c r="AC9" i="29"/>
  <c r="L56" i="24"/>
  <c r="E11" i="24"/>
  <c r="AD9" i="29"/>
  <c r="M56" i="24"/>
  <c r="F11" i="24"/>
  <c r="AE9" i="29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4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4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4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4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4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4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4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4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4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4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4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4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4" i="25"/>
  <c r="P54" i="25"/>
  <c r="J55" i="25"/>
  <c r="F55" i="25"/>
  <c r="G55" i="25"/>
  <c r="H55" i="25"/>
  <c r="I55" i="25"/>
  <c r="K55" i="25"/>
  <c r="L55" i="25"/>
  <c r="M55" i="25"/>
  <c r="P55" i="25"/>
  <c r="J56" i="25"/>
  <c r="C11" i="25"/>
  <c r="AB10" i="29"/>
  <c r="K56" i="25"/>
  <c r="D11" i="25"/>
  <c r="AC10" i="29"/>
  <c r="L56" i="25"/>
  <c r="E11" i="25"/>
  <c r="AD10" i="29"/>
  <c r="M56" i="25"/>
  <c r="F11" i="25"/>
  <c r="AE10" i="29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4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4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4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4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4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4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4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4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4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4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4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4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4" i="26"/>
  <c r="P54" i="26"/>
  <c r="J55" i="26"/>
  <c r="F55" i="26"/>
  <c r="G55" i="26"/>
  <c r="H55" i="26"/>
  <c r="I55" i="26"/>
  <c r="K55" i="26"/>
  <c r="L55" i="26"/>
  <c r="M55" i="26"/>
  <c r="P55" i="26"/>
  <c r="J56" i="26"/>
  <c r="C11" i="26"/>
  <c r="AB11" i="29"/>
  <c r="K56" i="26"/>
  <c r="D11" i="26"/>
  <c r="AC11" i="29"/>
  <c r="L56" i="26"/>
  <c r="E11" i="26"/>
  <c r="AD11" i="29"/>
  <c r="M56" i="26"/>
  <c r="F11" i="26"/>
  <c r="AE11" i="29"/>
  <c r="J39" i="27"/>
  <c r="J40" i="27"/>
  <c r="J41" i="27"/>
  <c r="J42" i="27"/>
  <c r="J43" i="27"/>
  <c r="J44" i="27"/>
  <c r="J45" i="27"/>
  <c r="J46" i="27"/>
  <c r="J47" i="27"/>
  <c r="J48" i="27"/>
  <c r="J49" i="27"/>
  <c r="J50" i="27"/>
  <c r="J51" i="27"/>
  <c r="J54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4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4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4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4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4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4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4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4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4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4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4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4" i="27"/>
  <c r="P54" i="27"/>
  <c r="J55" i="27"/>
  <c r="F55" i="27"/>
  <c r="G55" i="27"/>
  <c r="H55" i="27"/>
  <c r="I55" i="27"/>
  <c r="K55" i="27"/>
  <c r="L55" i="27"/>
  <c r="M55" i="27"/>
  <c r="P55" i="27"/>
  <c r="J56" i="27"/>
  <c r="C11" i="27"/>
  <c r="AB12" i="29"/>
  <c r="K56" i="27"/>
  <c r="D11" i="27"/>
  <c r="AC12" i="29"/>
  <c r="L56" i="27"/>
  <c r="E11" i="27"/>
  <c r="AD12" i="29"/>
  <c r="M56" i="27"/>
  <c r="F11" i="27"/>
  <c r="AE12" i="29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4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4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4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4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4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4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4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4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4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4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4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4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4" i="28"/>
  <c r="P54" i="28"/>
  <c r="J55" i="28"/>
  <c r="F55" i="28"/>
  <c r="G55" i="28"/>
  <c r="H55" i="28"/>
  <c r="I55" i="28"/>
  <c r="K55" i="28"/>
  <c r="L55" i="28"/>
  <c r="M55" i="28"/>
  <c r="P55" i="28"/>
  <c r="J56" i="28"/>
  <c r="C11" i="28"/>
  <c r="AB13" i="29"/>
  <c r="K56" i="28"/>
  <c r="D11" i="28"/>
  <c r="AC13" i="29"/>
  <c r="L56" i="28"/>
  <c r="E11" i="28"/>
  <c r="AD13" i="29"/>
  <c r="M56" i="28"/>
  <c r="F11" i="28"/>
  <c r="AE13" i="29"/>
  <c r="I56" i="28"/>
  <c r="B11" i="28"/>
  <c r="AA13" i="29"/>
  <c r="I56" i="27"/>
  <c r="B11" i="27"/>
  <c r="AA12" i="29"/>
  <c r="I56" i="26"/>
  <c r="B11" i="26"/>
  <c r="AA11" i="29"/>
  <c r="I56" i="25"/>
  <c r="B11" i="25"/>
  <c r="AA10" i="29"/>
  <c r="I56" i="24"/>
  <c r="B11" i="24"/>
  <c r="AA9" i="29"/>
  <c r="I56" i="23"/>
  <c r="B11" i="23"/>
  <c r="AA8" i="29"/>
  <c r="I56" i="22"/>
  <c r="B11" i="22"/>
  <c r="AA7" i="29"/>
  <c r="I56" i="21"/>
  <c r="B11" i="21"/>
  <c r="AA6" i="29"/>
  <c r="I56" i="20"/>
  <c r="B11" i="20"/>
  <c r="AA5" i="29"/>
  <c r="I56" i="19"/>
  <c r="B11" i="19"/>
  <c r="AA4" i="29"/>
  <c r="P4" i="30"/>
  <c r="P6" i="30"/>
  <c r="P5" i="30"/>
  <c r="B53" i="27"/>
  <c r="E16" i="27"/>
  <c r="E17" i="27"/>
  <c r="E18" i="27"/>
  <c r="E19" i="27"/>
  <c r="O53" i="27"/>
  <c r="N53" i="27"/>
  <c r="O55" i="27"/>
  <c r="O56" i="27"/>
  <c r="N55" i="27"/>
  <c r="N56" i="27"/>
  <c r="H56" i="27"/>
  <c r="G56" i="27"/>
  <c r="F56" i="27"/>
  <c r="E55" i="27"/>
  <c r="E56" i="27"/>
  <c r="D55" i="27"/>
  <c r="D56" i="27"/>
  <c r="C55" i="27"/>
  <c r="C56" i="27"/>
  <c r="B50" i="27"/>
  <c r="B49" i="27"/>
  <c r="B48" i="27"/>
  <c r="B47" i="27"/>
  <c r="B46" i="27"/>
  <c r="B45" i="27"/>
  <c r="B44" i="27"/>
  <c r="B43" i="27"/>
  <c r="B42" i="27"/>
  <c r="B41" i="27"/>
  <c r="B40" i="27"/>
  <c r="B39" i="27"/>
  <c r="O38" i="27"/>
  <c r="N38" i="27"/>
  <c r="E32" i="27"/>
  <c r="G32" i="27"/>
  <c r="F32" i="27"/>
  <c r="D32" i="27"/>
  <c r="E31" i="27"/>
  <c r="G31" i="27"/>
  <c r="F31" i="27"/>
  <c r="D31" i="27"/>
  <c r="E30" i="27"/>
  <c r="G30" i="27"/>
  <c r="F30" i="27"/>
  <c r="D30" i="27"/>
  <c r="E29" i="27"/>
  <c r="G29" i="27"/>
  <c r="F29" i="27"/>
  <c r="D29" i="27"/>
  <c r="E27" i="27"/>
  <c r="G27" i="27"/>
  <c r="F27" i="27"/>
  <c r="D27" i="27"/>
  <c r="E26" i="27"/>
  <c r="G26" i="27"/>
  <c r="F26" i="27"/>
  <c r="D26" i="27"/>
  <c r="E25" i="27"/>
  <c r="G25" i="27"/>
  <c r="F25" i="27"/>
  <c r="D25" i="27"/>
  <c r="E24" i="27"/>
  <c r="G24" i="27"/>
  <c r="F24" i="27"/>
  <c r="D24" i="27"/>
  <c r="E23" i="27"/>
  <c r="G23" i="27"/>
  <c r="F23" i="27"/>
  <c r="D23" i="27"/>
  <c r="E22" i="27"/>
  <c r="G22" i="27"/>
  <c r="F22" i="27"/>
  <c r="D22" i="27"/>
  <c r="E21" i="27"/>
  <c r="G21" i="27"/>
  <c r="F21" i="27"/>
  <c r="D21" i="27"/>
  <c r="E20" i="27"/>
  <c r="G20" i="27"/>
  <c r="F20" i="27"/>
  <c r="D20" i="27"/>
  <c r="G19" i="27"/>
  <c r="F19" i="27"/>
  <c r="D19" i="27"/>
  <c r="G18" i="27"/>
  <c r="F18" i="27"/>
  <c r="D18" i="27"/>
  <c r="G17" i="27"/>
  <c r="F17" i="27"/>
  <c r="D17" i="27"/>
  <c r="G16" i="27"/>
  <c r="F16" i="27"/>
  <c r="D16" i="27"/>
  <c r="G11" i="27"/>
  <c r="F9" i="27"/>
  <c r="D9" i="27"/>
  <c r="B9" i="27"/>
  <c r="F7" i="27"/>
  <c r="D7" i="27"/>
  <c r="B7" i="27"/>
  <c r="F5" i="27"/>
  <c r="D5" i="27"/>
  <c r="B5" i="27"/>
  <c r="B2" i="27"/>
  <c r="B53" i="26"/>
  <c r="E16" i="26"/>
  <c r="E17" i="26"/>
  <c r="E18" i="26"/>
  <c r="E19" i="26"/>
  <c r="O53" i="26"/>
  <c r="N53" i="26"/>
  <c r="O55" i="26"/>
  <c r="O56" i="26"/>
  <c r="N55" i="26"/>
  <c r="N56" i="26"/>
  <c r="H56" i="26"/>
  <c r="G56" i="26"/>
  <c r="F56" i="26"/>
  <c r="E55" i="26"/>
  <c r="E56" i="26"/>
  <c r="D55" i="26"/>
  <c r="D56" i="26"/>
  <c r="C55" i="26"/>
  <c r="C56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O38" i="26"/>
  <c r="N38" i="26"/>
  <c r="E32" i="26"/>
  <c r="G32" i="26"/>
  <c r="F32" i="26"/>
  <c r="D32" i="26"/>
  <c r="E31" i="26"/>
  <c r="G31" i="26"/>
  <c r="F31" i="26"/>
  <c r="D31" i="26"/>
  <c r="E30" i="26"/>
  <c r="G30" i="26"/>
  <c r="F30" i="26"/>
  <c r="D30" i="26"/>
  <c r="E29" i="26"/>
  <c r="G29" i="26"/>
  <c r="F29" i="26"/>
  <c r="D29" i="26"/>
  <c r="E27" i="26"/>
  <c r="G27" i="26"/>
  <c r="F27" i="26"/>
  <c r="D27" i="26"/>
  <c r="E26" i="26"/>
  <c r="G26" i="26"/>
  <c r="F26" i="26"/>
  <c r="D26" i="26"/>
  <c r="E25" i="26"/>
  <c r="G25" i="26"/>
  <c r="F25" i="26"/>
  <c r="D25" i="26"/>
  <c r="E24" i="26"/>
  <c r="G24" i="26"/>
  <c r="F24" i="26"/>
  <c r="D24" i="26"/>
  <c r="E23" i="26"/>
  <c r="G23" i="26"/>
  <c r="F23" i="26"/>
  <c r="D23" i="26"/>
  <c r="E22" i="26"/>
  <c r="G22" i="26"/>
  <c r="F22" i="26"/>
  <c r="D22" i="26"/>
  <c r="E21" i="26"/>
  <c r="G21" i="26"/>
  <c r="F21" i="26"/>
  <c r="D21" i="26"/>
  <c r="E20" i="26"/>
  <c r="G20" i="26"/>
  <c r="F20" i="26"/>
  <c r="D20" i="26"/>
  <c r="G19" i="26"/>
  <c r="F19" i="26"/>
  <c r="D19" i="26"/>
  <c r="G18" i="26"/>
  <c r="F18" i="26"/>
  <c r="D18" i="26"/>
  <c r="G17" i="26"/>
  <c r="F17" i="26"/>
  <c r="D17" i="26"/>
  <c r="G16" i="26"/>
  <c r="F16" i="26"/>
  <c r="D16" i="26"/>
  <c r="G11" i="26"/>
  <c r="F9" i="26"/>
  <c r="D9" i="26"/>
  <c r="B9" i="26"/>
  <c r="F7" i="26"/>
  <c r="D7" i="26"/>
  <c r="B7" i="26"/>
  <c r="F5" i="26"/>
  <c r="D5" i="26"/>
  <c r="B5" i="26"/>
  <c r="B2" i="26"/>
  <c r="B53" i="25"/>
  <c r="E16" i="25"/>
  <c r="E17" i="25"/>
  <c r="E18" i="25"/>
  <c r="E19" i="25"/>
  <c r="O53" i="25"/>
  <c r="N53" i="25"/>
  <c r="O55" i="25"/>
  <c r="O56" i="25"/>
  <c r="N55" i="25"/>
  <c r="N56" i="25"/>
  <c r="H56" i="25"/>
  <c r="G56" i="25"/>
  <c r="F56" i="25"/>
  <c r="E55" i="25"/>
  <c r="E56" i="25"/>
  <c r="D55" i="25"/>
  <c r="D56" i="25"/>
  <c r="C55" i="25"/>
  <c r="C56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O38" i="25"/>
  <c r="N38" i="25"/>
  <c r="E32" i="25"/>
  <c r="G32" i="25"/>
  <c r="F32" i="25"/>
  <c r="D32" i="25"/>
  <c r="E31" i="25"/>
  <c r="G31" i="25"/>
  <c r="F31" i="25"/>
  <c r="D31" i="25"/>
  <c r="E30" i="25"/>
  <c r="G30" i="25"/>
  <c r="F30" i="25"/>
  <c r="D30" i="25"/>
  <c r="E29" i="25"/>
  <c r="G29" i="25"/>
  <c r="F29" i="25"/>
  <c r="D29" i="25"/>
  <c r="E27" i="25"/>
  <c r="G27" i="25"/>
  <c r="F27" i="25"/>
  <c r="D27" i="25"/>
  <c r="E26" i="25"/>
  <c r="G26" i="25"/>
  <c r="F26" i="25"/>
  <c r="D26" i="25"/>
  <c r="E25" i="25"/>
  <c r="G25" i="25"/>
  <c r="F25" i="25"/>
  <c r="D25" i="25"/>
  <c r="E24" i="25"/>
  <c r="G24" i="25"/>
  <c r="F24" i="25"/>
  <c r="D24" i="25"/>
  <c r="E23" i="25"/>
  <c r="G23" i="25"/>
  <c r="F23" i="25"/>
  <c r="D23" i="25"/>
  <c r="E22" i="25"/>
  <c r="G22" i="25"/>
  <c r="F22" i="25"/>
  <c r="D22" i="25"/>
  <c r="E21" i="25"/>
  <c r="G21" i="25"/>
  <c r="F21" i="25"/>
  <c r="D21" i="25"/>
  <c r="E20" i="25"/>
  <c r="G20" i="25"/>
  <c r="F20" i="25"/>
  <c r="D20" i="25"/>
  <c r="G19" i="25"/>
  <c r="F19" i="25"/>
  <c r="D19" i="25"/>
  <c r="G18" i="25"/>
  <c r="F18" i="25"/>
  <c r="D18" i="25"/>
  <c r="G17" i="25"/>
  <c r="F17" i="25"/>
  <c r="D17" i="25"/>
  <c r="G16" i="25"/>
  <c r="F16" i="25"/>
  <c r="D16" i="25"/>
  <c r="G11" i="25"/>
  <c r="F9" i="25"/>
  <c r="D9" i="25"/>
  <c r="B9" i="25"/>
  <c r="F7" i="25"/>
  <c r="D7" i="25"/>
  <c r="B7" i="25"/>
  <c r="F5" i="25"/>
  <c r="D5" i="25"/>
  <c r="B5" i="25"/>
  <c r="B2" i="25"/>
  <c r="B53" i="24"/>
  <c r="E16" i="24"/>
  <c r="E17" i="24"/>
  <c r="E18" i="24"/>
  <c r="E19" i="24"/>
  <c r="O53" i="24"/>
  <c r="N53" i="24"/>
  <c r="O55" i="24"/>
  <c r="O56" i="24"/>
  <c r="N55" i="24"/>
  <c r="N56" i="24"/>
  <c r="H56" i="24"/>
  <c r="G56" i="24"/>
  <c r="F56" i="24"/>
  <c r="E55" i="24"/>
  <c r="E56" i="24"/>
  <c r="D55" i="24"/>
  <c r="D56" i="24"/>
  <c r="C55" i="24"/>
  <c r="C56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O38" i="24"/>
  <c r="N38" i="24"/>
  <c r="E32" i="24"/>
  <c r="G32" i="24"/>
  <c r="F32" i="24"/>
  <c r="D32" i="24"/>
  <c r="E31" i="24"/>
  <c r="G31" i="24"/>
  <c r="F31" i="24"/>
  <c r="D31" i="24"/>
  <c r="E30" i="24"/>
  <c r="G30" i="24"/>
  <c r="F30" i="24"/>
  <c r="D30" i="24"/>
  <c r="E29" i="24"/>
  <c r="G29" i="24"/>
  <c r="F29" i="24"/>
  <c r="D29" i="24"/>
  <c r="E27" i="24"/>
  <c r="G27" i="24"/>
  <c r="F27" i="24"/>
  <c r="D27" i="24"/>
  <c r="E26" i="24"/>
  <c r="G26" i="24"/>
  <c r="F26" i="24"/>
  <c r="D26" i="24"/>
  <c r="E25" i="24"/>
  <c r="G25" i="24"/>
  <c r="F25" i="24"/>
  <c r="D25" i="24"/>
  <c r="E24" i="24"/>
  <c r="G24" i="24"/>
  <c r="F24" i="24"/>
  <c r="D24" i="24"/>
  <c r="E23" i="24"/>
  <c r="G23" i="24"/>
  <c r="F23" i="24"/>
  <c r="D23" i="24"/>
  <c r="E22" i="24"/>
  <c r="G22" i="24"/>
  <c r="F22" i="24"/>
  <c r="D22" i="24"/>
  <c r="E21" i="24"/>
  <c r="G21" i="24"/>
  <c r="F21" i="24"/>
  <c r="D21" i="24"/>
  <c r="E20" i="24"/>
  <c r="G20" i="24"/>
  <c r="F20" i="24"/>
  <c r="D20" i="24"/>
  <c r="G19" i="24"/>
  <c r="F19" i="24"/>
  <c r="D19" i="24"/>
  <c r="G18" i="24"/>
  <c r="F18" i="24"/>
  <c r="D18" i="24"/>
  <c r="G17" i="24"/>
  <c r="F17" i="24"/>
  <c r="D17" i="24"/>
  <c r="G16" i="24"/>
  <c r="F16" i="24"/>
  <c r="D16" i="24"/>
  <c r="G11" i="24"/>
  <c r="F9" i="24"/>
  <c r="D9" i="24"/>
  <c r="B9" i="24"/>
  <c r="F7" i="24"/>
  <c r="D7" i="24"/>
  <c r="B7" i="24"/>
  <c r="F5" i="24"/>
  <c r="D5" i="24"/>
  <c r="B5" i="24"/>
  <c r="B2" i="24"/>
  <c r="B53" i="23"/>
  <c r="E16" i="23"/>
  <c r="E17" i="23"/>
  <c r="E18" i="23"/>
  <c r="E19" i="23"/>
  <c r="O53" i="23"/>
  <c r="N53" i="23"/>
  <c r="O55" i="23"/>
  <c r="O56" i="23"/>
  <c r="N55" i="23"/>
  <c r="N56" i="23"/>
  <c r="H56" i="23"/>
  <c r="G56" i="23"/>
  <c r="F56" i="23"/>
  <c r="E55" i="23"/>
  <c r="E56" i="23"/>
  <c r="D55" i="23"/>
  <c r="D56" i="23"/>
  <c r="C55" i="23"/>
  <c r="C56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O38" i="23"/>
  <c r="N38" i="23"/>
  <c r="E32" i="23"/>
  <c r="G32" i="23"/>
  <c r="F32" i="23"/>
  <c r="D32" i="23"/>
  <c r="E31" i="23"/>
  <c r="G31" i="23"/>
  <c r="F31" i="23"/>
  <c r="D31" i="23"/>
  <c r="E30" i="23"/>
  <c r="G30" i="23"/>
  <c r="F30" i="23"/>
  <c r="D30" i="23"/>
  <c r="E29" i="23"/>
  <c r="G29" i="23"/>
  <c r="F29" i="23"/>
  <c r="D29" i="23"/>
  <c r="E27" i="23"/>
  <c r="G27" i="23"/>
  <c r="F27" i="23"/>
  <c r="D27" i="23"/>
  <c r="E26" i="23"/>
  <c r="G26" i="23"/>
  <c r="F26" i="23"/>
  <c r="D26" i="23"/>
  <c r="E25" i="23"/>
  <c r="G25" i="23"/>
  <c r="F25" i="23"/>
  <c r="D25" i="23"/>
  <c r="E24" i="23"/>
  <c r="G24" i="23"/>
  <c r="F24" i="23"/>
  <c r="D24" i="23"/>
  <c r="E23" i="23"/>
  <c r="G23" i="23"/>
  <c r="F23" i="23"/>
  <c r="D23" i="23"/>
  <c r="E22" i="23"/>
  <c r="G22" i="23"/>
  <c r="F22" i="23"/>
  <c r="D22" i="23"/>
  <c r="E21" i="23"/>
  <c r="G21" i="23"/>
  <c r="F21" i="23"/>
  <c r="D21" i="23"/>
  <c r="E20" i="23"/>
  <c r="G20" i="23"/>
  <c r="F20" i="23"/>
  <c r="D20" i="23"/>
  <c r="G19" i="23"/>
  <c r="F19" i="23"/>
  <c r="D19" i="23"/>
  <c r="G18" i="23"/>
  <c r="F18" i="23"/>
  <c r="D18" i="23"/>
  <c r="G17" i="23"/>
  <c r="F17" i="23"/>
  <c r="D17" i="23"/>
  <c r="G16" i="23"/>
  <c r="F16" i="23"/>
  <c r="D16" i="23"/>
  <c r="G11" i="23"/>
  <c r="F9" i="23"/>
  <c r="D9" i="23"/>
  <c r="B9" i="23"/>
  <c r="F7" i="23"/>
  <c r="D7" i="23"/>
  <c r="B7" i="23"/>
  <c r="F5" i="23"/>
  <c r="D5" i="23"/>
  <c r="B5" i="23"/>
  <c r="B2" i="23"/>
  <c r="B53" i="22"/>
  <c r="E16" i="22"/>
  <c r="E17" i="22"/>
  <c r="E18" i="22"/>
  <c r="E19" i="22"/>
  <c r="O53" i="22"/>
  <c r="N53" i="22"/>
  <c r="O55" i="22"/>
  <c r="O56" i="22"/>
  <c r="N55" i="22"/>
  <c r="N56" i="22"/>
  <c r="H56" i="22"/>
  <c r="G56" i="22"/>
  <c r="F56" i="22"/>
  <c r="E55" i="22"/>
  <c r="E56" i="22"/>
  <c r="D55" i="22"/>
  <c r="D56" i="22"/>
  <c r="C55" i="22"/>
  <c r="C56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O38" i="22"/>
  <c r="N38" i="22"/>
  <c r="E32" i="22"/>
  <c r="G32" i="22"/>
  <c r="F32" i="22"/>
  <c r="D32" i="22"/>
  <c r="E31" i="22"/>
  <c r="G31" i="22"/>
  <c r="F31" i="22"/>
  <c r="D31" i="22"/>
  <c r="E30" i="22"/>
  <c r="G30" i="22"/>
  <c r="F30" i="22"/>
  <c r="D30" i="22"/>
  <c r="E29" i="22"/>
  <c r="G29" i="22"/>
  <c r="F29" i="22"/>
  <c r="D29" i="22"/>
  <c r="E27" i="22"/>
  <c r="G27" i="22"/>
  <c r="F27" i="22"/>
  <c r="D27" i="22"/>
  <c r="E26" i="22"/>
  <c r="G26" i="22"/>
  <c r="F26" i="22"/>
  <c r="D26" i="22"/>
  <c r="E25" i="22"/>
  <c r="G25" i="22"/>
  <c r="F25" i="22"/>
  <c r="D25" i="22"/>
  <c r="E24" i="22"/>
  <c r="G24" i="22"/>
  <c r="F24" i="22"/>
  <c r="D24" i="22"/>
  <c r="E23" i="22"/>
  <c r="G23" i="22"/>
  <c r="F23" i="22"/>
  <c r="D23" i="22"/>
  <c r="E22" i="22"/>
  <c r="G22" i="22"/>
  <c r="F22" i="22"/>
  <c r="D22" i="22"/>
  <c r="E21" i="22"/>
  <c r="G21" i="22"/>
  <c r="F21" i="22"/>
  <c r="D21" i="22"/>
  <c r="E20" i="22"/>
  <c r="G20" i="22"/>
  <c r="F20" i="22"/>
  <c r="D20" i="22"/>
  <c r="G19" i="22"/>
  <c r="F19" i="22"/>
  <c r="D19" i="22"/>
  <c r="G18" i="22"/>
  <c r="F18" i="22"/>
  <c r="D18" i="22"/>
  <c r="G17" i="22"/>
  <c r="F17" i="22"/>
  <c r="D17" i="22"/>
  <c r="G16" i="22"/>
  <c r="F16" i="22"/>
  <c r="D16" i="22"/>
  <c r="G11" i="22"/>
  <c r="F9" i="22"/>
  <c r="D9" i="22"/>
  <c r="B9" i="22"/>
  <c r="F7" i="22"/>
  <c r="D7" i="22"/>
  <c r="B7" i="22"/>
  <c r="F5" i="22"/>
  <c r="D5" i="22"/>
  <c r="B5" i="22"/>
  <c r="B2" i="22"/>
  <c r="B53" i="21"/>
  <c r="E16" i="21"/>
  <c r="E17" i="21"/>
  <c r="E18" i="21"/>
  <c r="E19" i="21"/>
  <c r="O53" i="21"/>
  <c r="N53" i="21"/>
  <c r="O55" i="21"/>
  <c r="O56" i="21"/>
  <c r="N55" i="21"/>
  <c r="N56" i="21"/>
  <c r="H56" i="21"/>
  <c r="G56" i="21"/>
  <c r="F56" i="21"/>
  <c r="E55" i="21"/>
  <c r="E56" i="21"/>
  <c r="D55" i="21"/>
  <c r="D56" i="21"/>
  <c r="C55" i="21"/>
  <c r="C56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O38" i="21"/>
  <c r="N38" i="21"/>
  <c r="E32" i="21"/>
  <c r="G32" i="21"/>
  <c r="F32" i="21"/>
  <c r="D32" i="21"/>
  <c r="E31" i="21"/>
  <c r="G31" i="21"/>
  <c r="F31" i="21"/>
  <c r="D31" i="21"/>
  <c r="E30" i="21"/>
  <c r="G30" i="21"/>
  <c r="F30" i="21"/>
  <c r="D30" i="21"/>
  <c r="E29" i="21"/>
  <c r="G29" i="21"/>
  <c r="F29" i="21"/>
  <c r="D29" i="21"/>
  <c r="E27" i="21"/>
  <c r="G27" i="21"/>
  <c r="F27" i="21"/>
  <c r="D27" i="21"/>
  <c r="E26" i="21"/>
  <c r="G26" i="21"/>
  <c r="F26" i="21"/>
  <c r="D26" i="21"/>
  <c r="E25" i="21"/>
  <c r="G25" i="21"/>
  <c r="F25" i="21"/>
  <c r="D25" i="21"/>
  <c r="E24" i="21"/>
  <c r="G24" i="21"/>
  <c r="F24" i="21"/>
  <c r="D24" i="21"/>
  <c r="E23" i="21"/>
  <c r="G23" i="21"/>
  <c r="F23" i="21"/>
  <c r="D23" i="21"/>
  <c r="E22" i="21"/>
  <c r="G22" i="21"/>
  <c r="F22" i="21"/>
  <c r="D22" i="21"/>
  <c r="E21" i="21"/>
  <c r="G21" i="21"/>
  <c r="F21" i="21"/>
  <c r="D21" i="21"/>
  <c r="E20" i="21"/>
  <c r="G20" i="21"/>
  <c r="F20" i="21"/>
  <c r="D20" i="21"/>
  <c r="G19" i="21"/>
  <c r="F19" i="21"/>
  <c r="D19" i="21"/>
  <c r="G18" i="21"/>
  <c r="F18" i="21"/>
  <c r="D18" i="21"/>
  <c r="G17" i="21"/>
  <c r="F17" i="21"/>
  <c r="D17" i="21"/>
  <c r="G16" i="21"/>
  <c r="F16" i="21"/>
  <c r="D16" i="21"/>
  <c r="G11" i="21"/>
  <c r="F9" i="21"/>
  <c r="D9" i="21"/>
  <c r="B9" i="21"/>
  <c r="F7" i="21"/>
  <c r="D7" i="21"/>
  <c r="B7" i="21"/>
  <c r="F5" i="21"/>
  <c r="D5" i="21"/>
  <c r="B5" i="21"/>
  <c r="B2" i="21"/>
  <c r="B53" i="28"/>
  <c r="E16" i="28"/>
  <c r="E17" i="28"/>
  <c r="E18" i="28"/>
  <c r="E19" i="28"/>
  <c r="E20" i="28"/>
  <c r="O53" i="28"/>
  <c r="N53" i="28"/>
  <c r="O55" i="28"/>
  <c r="O56" i="28"/>
  <c r="N55" i="28"/>
  <c r="N56" i="28"/>
  <c r="H56" i="28"/>
  <c r="G56" i="28"/>
  <c r="F56" i="28"/>
  <c r="E55" i="28"/>
  <c r="E56" i="28"/>
  <c r="D55" i="28"/>
  <c r="D56" i="28"/>
  <c r="C55" i="28"/>
  <c r="C56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O38" i="28"/>
  <c r="N38" i="28"/>
  <c r="E32" i="28"/>
  <c r="G32" i="28"/>
  <c r="F32" i="28"/>
  <c r="D32" i="28"/>
  <c r="E31" i="28"/>
  <c r="G31" i="28"/>
  <c r="F31" i="28"/>
  <c r="D31" i="28"/>
  <c r="E30" i="28"/>
  <c r="G30" i="28"/>
  <c r="F30" i="28"/>
  <c r="D30" i="28"/>
  <c r="E29" i="28"/>
  <c r="G29" i="28"/>
  <c r="F29" i="28"/>
  <c r="D29" i="28"/>
  <c r="E27" i="28"/>
  <c r="G27" i="28"/>
  <c r="F27" i="28"/>
  <c r="D27" i="28"/>
  <c r="E26" i="28"/>
  <c r="G26" i="28"/>
  <c r="F26" i="28"/>
  <c r="D26" i="28"/>
  <c r="E25" i="28"/>
  <c r="G25" i="28"/>
  <c r="F25" i="28"/>
  <c r="D25" i="28"/>
  <c r="E24" i="28"/>
  <c r="G24" i="28"/>
  <c r="F24" i="28"/>
  <c r="D24" i="28"/>
  <c r="E23" i="28"/>
  <c r="G23" i="28"/>
  <c r="F23" i="28"/>
  <c r="D23" i="28"/>
  <c r="E22" i="28"/>
  <c r="G22" i="28"/>
  <c r="F22" i="28"/>
  <c r="D22" i="28"/>
  <c r="E21" i="28"/>
  <c r="G21" i="28"/>
  <c r="F21" i="28"/>
  <c r="D21" i="28"/>
  <c r="G20" i="28"/>
  <c r="F20" i="28"/>
  <c r="D20" i="28"/>
  <c r="G19" i="28"/>
  <c r="F19" i="28"/>
  <c r="D19" i="28"/>
  <c r="G18" i="28"/>
  <c r="F18" i="28"/>
  <c r="D18" i="28"/>
  <c r="G17" i="28"/>
  <c r="F17" i="28"/>
  <c r="D17" i="28"/>
  <c r="G16" i="28"/>
  <c r="F16" i="28"/>
  <c r="D16" i="28"/>
  <c r="G11" i="28"/>
  <c r="F9" i="28"/>
  <c r="D9" i="28"/>
  <c r="B9" i="28"/>
  <c r="F7" i="28"/>
  <c r="D7" i="28"/>
  <c r="B7" i="28"/>
  <c r="F5" i="28"/>
  <c r="D5" i="28"/>
  <c r="B5" i="28"/>
  <c r="B2" i="28"/>
  <c r="O53" i="20"/>
  <c r="N53" i="20"/>
  <c r="O55" i="20"/>
  <c r="O56" i="20"/>
  <c r="N55" i="20"/>
  <c r="N56" i="20"/>
  <c r="H56" i="20"/>
  <c r="G56" i="20"/>
  <c r="F56" i="20"/>
  <c r="E55" i="20"/>
  <c r="E56" i="20"/>
  <c r="D55" i="20"/>
  <c r="D56" i="20"/>
  <c r="C55" i="20"/>
  <c r="C56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O38" i="20"/>
  <c r="N38" i="20"/>
  <c r="E32" i="20"/>
  <c r="G32" i="20"/>
  <c r="F32" i="20"/>
  <c r="D32" i="20"/>
  <c r="E31" i="20"/>
  <c r="G31" i="20"/>
  <c r="F31" i="20"/>
  <c r="D31" i="20"/>
  <c r="E30" i="20"/>
  <c r="G30" i="20"/>
  <c r="F30" i="20"/>
  <c r="D30" i="20"/>
  <c r="E29" i="20"/>
  <c r="G29" i="20"/>
  <c r="F29" i="20"/>
  <c r="D29" i="20"/>
  <c r="E27" i="20"/>
  <c r="G27" i="20"/>
  <c r="F27" i="20"/>
  <c r="D27" i="20"/>
  <c r="E26" i="20"/>
  <c r="G26" i="20"/>
  <c r="F26" i="20"/>
  <c r="D26" i="20"/>
  <c r="E25" i="20"/>
  <c r="G25" i="20"/>
  <c r="F25" i="20"/>
  <c r="D25" i="20"/>
  <c r="E24" i="20"/>
  <c r="G24" i="20"/>
  <c r="F24" i="20"/>
  <c r="D24" i="20"/>
  <c r="E23" i="20"/>
  <c r="G23" i="20"/>
  <c r="F23" i="20"/>
  <c r="D23" i="20"/>
  <c r="E22" i="20"/>
  <c r="G22" i="20"/>
  <c r="F22" i="20"/>
  <c r="D22" i="20"/>
  <c r="G21" i="20"/>
  <c r="F21" i="20"/>
  <c r="D21" i="20"/>
  <c r="E20" i="20"/>
  <c r="G20" i="20"/>
  <c r="F20" i="20"/>
  <c r="D20" i="20"/>
  <c r="G19" i="20"/>
  <c r="F19" i="20"/>
  <c r="G18" i="20"/>
  <c r="F18" i="20"/>
  <c r="D18" i="20"/>
  <c r="G17" i="20"/>
  <c r="F17" i="20"/>
  <c r="D17" i="20"/>
  <c r="G16" i="20"/>
  <c r="F16" i="20"/>
  <c r="D16" i="20"/>
  <c r="G11" i="20"/>
  <c r="F9" i="20"/>
  <c r="D9" i="20"/>
  <c r="B9" i="20"/>
  <c r="F7" i="20"/>
  <c r="D7" i="20"/>
  <c r="B7" i="20"/>
  <c r="F5" i="20"/>
  <c r="D5" i="20"/>
  <c r="B5" i="20"/>
  <c r="B2" i="20"/>
  <c r="B50" i="19"/>
  <c r="B40" i="19"/>
  <c r="B41" i="19"/>
  <c r="B42" i="19"/>
  <c r="B43" i="19"/>
  <c r="B44" i="19"/>
  <c r="B45" i="19"/>
  <c r="B46" i="19"/>
  <c r="B47" i="19"/>
  <c r="B48" i="19"/>
  <c r="B49" i="19"/>
  <c r="B39" i="19"/>
  <c r="G18" i="19"/>
  <c r="D7" i="14"/>
  <c r="AF13" i="29"/>
  <c r="AF12" i="29"/>
  <c r="AF11" i="29"/>
  <c r="AF10" i="29"/>
  <c r="AF9" i="29"/>
  <c r="AF8" i="29"/>
  <c r="AF7" i="29"/>
  <c r="T9" i="29"/>
  <c r="T8" i="29"/>
  <c r="AF6" i="29"/>
  <c r="AF5" i="29"/>
  <c r="N53" i="19"/>
  <c r="O53" i="19"/>
  <c r="AF4" i="29"/>
  <c r="D16" i="19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S7" i="30"/>
  <c r="S6" i="30"/>
  <c r="S5" i="30"/>
  <c r="S4" i="30"/>
  <c r="S3" i="30"/>
  <c r="O3" i="30"/>
  <c r="N3" i="30"/>
  <c r="T13" i="29"/>
  <c r="S13" i="29"/>
  <c r="T12" i="29"/>
  <c r="S12" i="29"/>
  <c r="S10" i="29"/>
  <c r="T11" i="29"/>
  <c r="S11" i="29"/>
  <c r="T10" i="29"/>
  <c r="S9" i="29"/>
  <c r="S8" i="29"/>
  <c r="T7" i="29"/>
  <c r="S7" i="29"/>
  <c r="T6" i="29"/>
  <c r="S6" i="29"/>
  <c r="T5" i="29"/>
  <c r="S5" i="29"/>
  <c r="T4" i="29"/>
  <c r="B2" i="19"/>
  <c r="S4" i="29"/>
  <c r="F19" i="19"/>
  <c r="F18" i="19"/>
  <c r="C7" i="14"/>
  <c r="F17" i="19"/>
  <c r="C6" i="14"/>
  <c r="F16" i="19"/>
  <c r="C5" i="14"/>
  <c r="P41" i="14"/>
  <c r="O41" i="14"/>
  <c r="M41" i="14"/>
  <c r="L41" i="14"/>
  <c r="J41" i="14"/>
  <c r="I41" i="14"/>
  <c r="G41" i="14"/>
  <c r="F41" i="14"/>
  <c r="D41" i="14"/>
  <c r="C41" i="14"/>
  <c r="P40" i="14"/>
  <c r="O40" i="14"/>
  <c r="M40" i="14"/>
  <c r="L40" i="14"/>
  <c r="J40" i="14"/>
  <c r="I40" i="14"/>
  <c r="G40" i="14"/>
  <c r="F40" i="14"/>
  <c r="D40" i="14"/>
  <c r="C40" i="14"/>
  <c r="P39" i="14"/>
  <c r="O39" i="14"/>
  <c r="M39" i="14"/>
  <c r="L39" i="14"/>
  <c r="J39" i="14"/>
  <c r="I39" i="14"/>
  <c r="G39" i="14"/>
  <c r="F39" i="14"/>
  <c r="D39" i="14"/>
  <c r="C39" i="14"/>
  <c r="P38" i="14"/>
  <c r="O38" i="14"/>
  <c r="M38" i="14"/>
  <c r="L38" i="14"/>
  <c r="J38" i="14"/>
  <c r="I38" i="14"/>
  <c r="G38" i="14"/>
  <c r="F38" i="14"/>
  <c r="D38" i="14"/>
  <c r="C38" i="14"/>
  <c r="O37" i="14"/>
  <c r="L37" i="14"/>
  <c r="I37" i="14"/>
  <c r="F37" i="14"/>
  <c r="C37" i="14"/>
  <c r="P27" i="14"/>
  <c r="O36" i="14"/>
  <c r="L36" i="14"/>
  <c r="I36" i="14"/>
  <c r="G33" i="14"/>
  <c r="F36" i="14"/>
  <c r="D26" i="14"/>
  <c r="C36" i="14"/>
  <c r="O35" i="14"/>
  <c r="L35" i="14"/>
  <c r="I35" i="14"/>
  <c r="F35" i="14"/>
  <c r="C35" i="14"/>
  <c r="O34" i="14"/>
  <c r="L34" i="14"/>
  <c r="I34" i="14"/>
  <c r="F34" i="14"/>
  <c r="C34" i="14"/>
  <c r="O33" i="14"/>
  <c r="L33" i="14"/>
  <c r="I33" i="14"/>
  <c r="F33" i="14"/>
  <c r="C33" i="14"/>
  <c r="O32" i="14"/>
  <c r="L32" i="14"/>
  <c r="I32" i="14"/>
  <c r="F32" i="14"/>
  <c r="C32" i="14"/>
  <c r="O31" i="14"/>
  <c r="L31" i="14"/>
  <c r="I31" i="14"/>
  <c r="F31" i="14"/>
  <c r="C31" i="14"/>
  <c r="O30" i="14"/>
  <c r="L30" i="14"/>
  <c r="I30" i="14"/>
  <c r="F30" i="14"/>
  <c r="C30" i="14"/>
  <c r="O29" i="14"/>
  <c r="L29" i="14"/>
  <c r="I29" i="14"/>
  <c r="F29" i="14"/>
  <c r="C29" i="14"/>
  <c r="O28" i="14"/>
  <c r="L28" i="14"/>
  <c r="I28" i="14"/>
  <c r="F28" i="14"/>
  <c r="C28" i="14"/>
  <c r="O27" i="14"/>
  <c r="L27" i="14"/>
  <c r="I27" i="14"/>
  <c r="F27" i="14"/>
  <c r="C27" i="14"/>
  <c r="O26" i="14"/>
  <c r="L26" i="14"/>
  <c r="I26" i="14"/>
  <c r="F26" i="14"/>
  <c r="C26" i="14"/>
  <c r="O25" i="14"/>
  <c r="L25" i="14"/>
  <c r="I25" i="14"/>
  <c r="F25" i="14"/>
  <c r="C25" i="14"/>
  <c r="P24" i="14"/>
  <c r="O24" i="14"/>
  <c r="M24" i="14"/>
  <c r="L24" i="14"/>
  <c r="J24" i="14"/>
  <c r="I24" i="14"/>
  <c r="G24" i="14"/>
  <c r="F24" i="14"/>
  <c r="D24" i="14"/>
  <c r="C24" i="14"/>
  <c r="P21" i="14"/>
  <c r="O21" i="14"/>
  <c r="M21" i="14"/>
  <c r="L21" i="14"/>
  <c r="J21" i="14"/>
  <c r="I21" i="14"/>
  <c r="G21" i="14"/>
  <c r="F21" i="14"/>
  <c r="E32" i="19"/>
  <c r="G32" i="19"/>
  <c r="D21" i="14"/>
  <c r="F32" i="19"/>
  <c r="C21" i="14"/>
  <c r="P20" i="14"/>
  <c r="O20" i="14"/>
  <c r="M20" i="14"/>
  <c r="L20" i="14"/>
  <c r="J20" i="14"/>
  <c r="I20" i="14"/>
  <c r="G20" i="14"/>
  <c r="F20" i="14"/>
  <c r="E31" i="19"/>
  <c r="G31" i="19"/>
  <c r="D20" i="14"/>
  <c r="F31" i="19"/>
  <c r="C20" i="14"/>
  <c r="P19" i="14"/>
  <c r="O19" i="14"/>
  <c r="M19" i="14"/>
  <c r="L19" i="14"/>
  <c r="J19" i="14"/>
  <c r="I19" i="14"/>
  <c r="G19" i="14"/>
  <c r="F19" i="14"/>
  <c r="E30" i="19"/>
  <c r="G30" i="19"/>
  <c r="D19" i="14"/>
  <c r="F30" i="19"/>
  <c r="C19" i="14"/>
  <c r="P18" i="14"/>
  <c r="O18" i="14"/>
  <c r="M18" i="14"/>
  <c r="L18" i="14"/>
  <c r="J18" i="14"/>
  <c r="I18" i="14"/>
  <c r="O17" i="14"/>
  <c r="L17" i="14"/>
  <c r="I17" i="14"/>
  <c r="F17" i="14"/>
  <c r="C17" i="14"/>
  <c r="P14" i="14"/>
  <c r="O16" i="14"/>
  <c r="M13" i="14"/>
  <c r="L16" i="14"/>
  <c r="J16" i="14"/>
  <c r="I16" i="14"/>
  <c r="G16" i="14"/>
  <c r="F16" i="14"/>
  <c r="F27" i="19"/>
  <c r="C16" i="14"/>
  <c r="O15" i="14"/>
  <c r="L15" i="14"/>
  <c r="I15" i="14"/>
  <c r="F15" i="14"/>
  <c r="F26" i="19"/>
  <c r="C15" i="14"/>
  <c r="O14" i="14"/>
  <c r="L14" i="14"/>
  <c r="I14" i="14"/>
  <c r="F14" i="14"/>
  <c r="F25" i="19"/>
  <c r="C14" i="14"/>
  <c r="O13" i="14"/>
  <c r="L13" i="14"/>
  <c r="I13" i="14"/>
  <c r="F13" i="14"/>
  <c r="F24" i="19"/>
  <c r="C13" i="14"/>
  <c r="O12" i="14"/>
  <c r="L12" i="14"/>
  <c r="I12" i="14"/>
  <c r="F12" i="14"/>
  <c r="F23" i="19"/>
  <c r="C12" i="14"/>
  <c r="O11" i="14"/>
  <c r="L11" i="14"/>
  <c r="I11" i="14"/>
  <c r="F11" i="14"/>
  <c r="F22" i="19"/>
  <c r="C11" i="14"/>
  <c r="O10" i="14"/>
  <c r="L10" i="14"/>
  <c r="I10" i="14"/>
  <c r="F10" i="14"/>
  <c r="F21" i="19"/>
  <c r="C10" i="14"/>
  <c r="O9" i="14"/>
  <c r="L9" i="14"/>
  <c r="I9" i="14"/>
  <c r="F9" i="14"/>
  <c r="F20" i="19"/>
  <c r="C9" i="14"/>
  <c r="O8" i="14"/>
  <c r="L8" i="14"/>
  <c r="I8" i="14"/>
  <c r="F8" i="14"/>
  <c r="C8" i="14"/>
  <c r="O7" i="14"/>
  <c r="L7" i="14"/>
  <c r="I7" i="14"/>
  <c r="F7" i="14"/>
  <c r="O6" i="14"/>
  <c r="L6" i="14"/>
  <c r="I6" i="14"/>
  <c r="F6" i="14"/>
  <c r="O5" i="14"/>
  <c r="L5" i="14"/>
  <c r="I5" i="14"/>
  <c r="F5" i="14"/>
  <c r="P4" i="14"/>
  <c r="O4" i="14"/>
  <c r="M4" i="14"/>
  <c r="L4" i="14"/>
  <c r="J4" i="14"/>
  <c r="I4" i="14"/>
  <c r="G4" i="14"/>
  <c r="F4" i="14"/>
  <c r="D4" i="14"/>
  <c r="C4" i="14"/>
  <c r="F18" i="14"/>
  <c r="G18" i="14"/>
  <c r="D32" i="19"/>
  <c r="D31" i="19"/>
  <c r="D30" i="19"/>
  <c r="E29" i="19"/>
  <c r="G29" i="19"/>
  <c r="D18" i="14"/>
  <c r="F29" i="19"/>
  <c r="C18" i="14"/>
  <c r="D29" i="19"/>
  <c r="D27" i="19"/>
  <c r="D26" i="19"/>
  <c r="D25" i="19"/>
  <c r="D24" i="19"/>
  <c r="D23" i="19"/>
  <c r="D22" i="19"/>
  <c r="D21" i="19"/>
  <c r="D20" i="19"/>
  <c r="D19" i="19"/>
  <c r="D18" i="19"/>
  <c r="D17" i="19"/>
  <c r="O38" i="19"/>
  <c r="N38" i="19"/>
  <c r="M9" i="14"/>
  <c r="P32" i="14"/>
  <c r="P12" i="14"/>
  <c r="M15" i="14"/>
  <c r="G9" i="14"/>
  <c r="P10" i="14"/>
  <c r="J12" i="14"/>
  <c r="J25" i="14"/>
  <c r="M33" i="14"/>
  <c r="M31" i="14"/>
  <c r="P34" i="14"/>
  <c r="D36" i="14"/>
  <c r="M29" i="14"/>
  <c r="P30" i="14"/>
  <c r="D34" i="14"/>
  <c r="M27" i="14"/>
  <c r="D32" i="14"/>
  <c r="D30" i="14"/>
  <c r="M35" i="14"/>
  <c r="G34" i="14"/>
  <c r="G32" i="14"/>
  <c r="G30" i="14"/>
  <c r="G36" i="14"/>
  <c r="G31" i="14"/>
  <c r="G29" i="14"/>
  <c r="G35" i="14"/>
  <c r="J10" i="14"/>
  <c r="G15" i="14"/>
  <c r="G14" i="14"/>
  <c r="G12" i="14"/>
  <c r="G10" i="14"/>
  <c r="M16" i="14"/>
  <c r="M14" i="14"/>
  <c r="M12" i="14"/>
  <c r="M10" i="14"/>
  <c r="J36" i="14"/>
  <c r="J35" i="14"/>
  <c r="J33" i="14"/>
  <c r="J31" i="14"/>
  <c r="J29" i="14"/>
  <c r="M11" i="14"/>
  <c r="G13" i="14"/>
  <c r="J30" i="14"/>
  <c r="G11" i="14"/>
  <c r="J14" i="14"/>
  <c r="J32" i="14"/>
  <c r="J15" i="14"/>
  <c r="J13" i="14"/>
  <c r="J11" i="14"/>
  <c r="J9" i="14"/>
  <c r="P16" i="14"/>
  <c r="P15" i="14"/>
  <c r="P13" i="14"/>
  <c r="P11" i="14"/>
  <c r="P9" i="14"/>
  <c r="J34" i="14"/>
  <c r="D29" i="14"/>
  <c r="P29" i="14"/>
  <c r="M30" i="14"/>
  <c r="D31" i="14"/>
  <c r="P31" i="14"/>
  <c r="M32" i="14"/>
  <c r="D33" i="14"/>
  <c r="P33" i="14"/>
  <c r="M34" i="14"/>
  <c r="D35" i="14"/>
  <c r="P35" i="14"/>
  <c r="P36" i="14"/>
  <c r="M36" i="14"/>
  <c r="P25" i="14"/>
  <c r="P28" i="14"/>
  <c r="M7" i="14"/>
  <c r="P6" i="14"/>
  <c r="M6" i="14"/>
  <c r="P7" i="14"/>
  <c r="J6" i="14"/>
  <c r="J28" i="14"/>
  <c r="J8" i="14"/>
  <c r="J5" i="14"/>
  <c r="M25" i="14"/>
  <c r="P26" i="14"/>
  <c r="D27" i="14"/>
  <c r="M28" i="14"/>
  <c r="D25" i="14"/>
  <c r="M26" i="14"/>
  <c r="J27" i="14"/>
  <c r="G5" i="14"/>
  <c r="G25" i="14"/>
  <c r="G26" i="14"/>
  <c r="G27" i="14"/>
  <c r="D28" i="14"/>
  <c r="P8" i="14"/>
  <c r="J26" i="14"/>
  <c r="G28" i="14"/>
  <c r="J7" i="14"/>
  <c r="G6" i="14"/>
  <c r="P5" i="14"/>
  <c r="M8" i="14"/>
  <c r="G7" i="14"/>
  <c r="G8" i="14"/>
  <c r="M5" i="14"/>
  <c r="E27" i="19"/>
  <c r="G27" i="19"/>
  <c r="D16" i="14"/>
  <c r="G20" i="19"/>
  <c r="D9" i="14"/>
  <c r="E26" i="19"/>
  <c r="G26" i="19"/>
  <c r="D15" i="14"/>
  <c r="E25" i="19"/>
  <c r="G25" i="19"/>
  <c r="D14" i="14"/>
  <c r="E24" i="19"/>
  <c r="G24" i="19"/>
  <c r="D13" i="14"/>
  <c r="E23" i="19"/>
  <c r="G23" i="19"/>
  <c r="D12" i="14"/>
  <c r="E22" i="19"/>
  <c r="G22" i="19"/>
  <c r="D11" i="14"/>
  <c r="G17" i="19"/>
  <c r="D6" i="14"/>
  <c r="G21" i="19"/>
  <c r="D10" i="14"/>
  <c r="G19" i="19"/>
  <c r="D8" i="14"/>
  <c r="G16" i="19"/>
  <c r="D5" i="14"/>
  <c r="D55" i="19"/>
  <c r="E55" i="19"/>
  <c r="C55" i="19"/>
  <c r="N55" i="19"/>
  <c r="O55" i="19"/>
  <c r="U13" i="29"/>
  <c r="X10" i="29"/>
  <c r="O56" i="19"/>
  <c r="U8" i="29"/>
  <c r="X13" i="29"/>
  <c r="V13" i="29"/>
  <c r="Y13" i="29"/>
  <c r="V11" i="29"/>
  <c r="V6" i="29"/>
  <c r="U9" i="29"/>
  <c r="V9" i="29"/>
  <c r="X11" i="29"/>
  <c r="V10" i="29"/>
  <c r="X9" i="29"/>
  <c r="V12" i="29"/>
  <c r="X12" i="29"/>
  <c r="V8" i="29"/>
  <c r="X6" i="29"/>
  <c r="X8" i="29"/>
  <c r="F56" i="19"/>
  <c r="B9" i="19"/>
  <c r="D56" i="19"/>
  <c r="D7" i="19"/>
  <c r="X4" i="29"/>
  <c r="N56" i="19"/>
  <c r="G11" i="19"/>
  <c r="V7" i="29"/>
  <c r="X7" i="29"/>
  <c r="E56" i="19"/>
  <c r="F7" i="19"/>
  <c r="V4" i="29"/>
  <c r="G56" i="19"/>
  <c r="D9" i="19"/>
  <c r="U5" i="29"/>
  <c r="H56" i="19"/>
  <c r="F9" i="19"/>
  <c r="X5" i="29"/>
  <c r="V5" i="29"/>
  <c r="C56" i="19"/>
  <c r="B7" i="19"/>
  <c r="W6" i="29"/>
  <c r="Y12" i="29"/>
  <c r="Z9" i="29"/>
  <c r="Y8" i="29"/>
  <c r="U6" i="29"/>
  <c r="W8" i="29"/>
  <c r="Z8" i="29"/>
  <c r="Z10" i="29"/>
  <c r="Y9" i="29"/>
  <c r="Z13" i="29"/>
  <c r="Z12" i="29"/>
  <c r="W11" i="29"/>
  <c r="U11" i="29"/>
  <c r="Y6" i="29"/>
  <c r="Z11" i="29"/>
  <c r="D5" i="19"/>
  <c r="Y4" i="29"/>
  <c r="W13" i="29"/>
  <c r="Z6" i="29"/>
  <c r="Y10" i="29"/>
  <c r="W9" i="29"/>
  <c r="W10" i="29"/>
  <c r="U10" i="29"/>
  <c r="Y11" i="29"/>
  <c r="U12" i="29"/>
  <c r="W12" i="29"/>
  <c r="B5" i="19"/>
  <c r="W4" i="29"/>
  <c r="Y5" i="29"/>
  <c r="U4" i="29"/>
  <c r="Z7" i="29"/>
  <c r="U7" i="29"/>
  <c r="W7" i="29"/>
  <c r="Y7" i="29"/>
  <c r="F5" i="19"/>
  <c r="Z4" i="29"/>
  <c r="Z5" i="29"/>
  <c r="W5" i="29"/>
</calcChain>
</file>

<file path=xl/sharedStrings.xml><?xml version="1.0" encoding="utf-8"?>
<sst xmlns="http://schemas.openxmlformats.org/spreadsheetml/2006/main" count="747" uniqueCount="151">
  <si>
    <r>
      <t>SiO</t>
    </r>
    <r>
      <rPr>
        <b/>
        <sz val="7.9"/>
        <color indexed="8"/>
        <rFont val="Arial"/>
        <family val="2"/>
      </rPr>
      <t xml:space="preserve">2 </t>
    </r>
  </si>
  <si>
    <r>
      <t>B</t>
    </r>
    <r>
      <rPr>
        <b/>
        <vertAlign val="subscript"/>
        <sz val="11.7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  <r>
      <rPr>
        <b/>
        <vertAlign val="subscript"/>
        <sz val="11.7"/>
        <color indexed="8"/>
        <rFont val="Arial"/>
        <family val="2"/>
      </rPr>
      <t>3</t>
    </r>
  </si>
  <si>
    <r>
      <t>Al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  <r>
      <rPr>
        <b/>
        <sz val="7.9"/>
        <color indexed="8"/>
        <rFont val="Arial"/>
        <family val="2"/>
      </rPr>
      <t xml:space="preserve">3 </t>
    </r>
  </si>
  <si>
    <r>
      <t>Li</t>
    </r>
    <r>
      <rPr>
        <b/>
        <vertAlign val="subscript"/>
        <sz val="11.7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</si>
  <si>
    <r>
      <t>Na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 xml:space="preserve">O </t>
    </r>
  </si>
  <si>
    <r>
      <t>K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 xml:space="preserve">O </t>
    </r>
  </si>
  <si>
    <r>
      <t>MgO</t>
    </r>
    <r>
      <rPr>
        <b/>
        <sz val="7.9"/>
        <color indexed="8"/>
        <rFont val="Arial"/>
        <family val="2"/>
      </rPr>
      <t xml:space="preserve"> </t>
    </r>
  </si>
  <si>
    <r>
      <t>CaO</t>
    </r>
    <r>
      <rPr>
        <b/>
        <sz val="7.9"/>
        <color indexed="8"/>
        <rFont val="Arial"/>
        <family val="2"/>
      </rPr>
      <t xml:space="preserve"> </t>
    </r>
  </si>
  <si>
    <t>SrO</t>
  </si>
  <si>
    <t xml:space="preserve">BaO </t>
  </si>
  <si>
    <t>ZnO</t>
  </si>
  <si>
    <r>
      <t>Fe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  <r>
      <rPr>
        <b/>
        <sz val="7.9"/>
        <color indexed="8"/>
        <rFont val="Arial"/>
        <family val="2"/>
      </rPr>
      <t>3</t>
    </r>
  </si>
  <si>
    <r>
      <t>TiO</t>
    </r>
    <r>
      <rPr>
        <b/>
        <sz val="7.9"/>
        <color indexed="8"/>
        <rFont val="Arial"/>
        <family val="2"/>
      </rPr>
      <t>2</t>
    </r>
  </si>
  <si>
    <t>Alkali Metals</t>
  </si>
  <si>
    <t>:1</t>
  </si>
  <si>
    <t>Desired Batch Size</t>
  </si>
  <si>
    <t>Neph Sy</t>
  </si>
  <si>
    <t>Cornwall</t>
  </si>
  <si>
    <t>Wollastonite</t>
  </si>
  <si>
    <t>EPK</t>
  </si>
  <si>
    <t>Grolleg</t>
  </si>
  <si>
    <t>Calcined Kaolin</t>
  </si>
  <si>
    <t>OM4</t>
  </si>
  <si>
    <t>Bentonite</t>
  </si>
  <si>
    <t>Total</t>
  </si>
  <si>
    <t>Molar</t>
  </si>
  <si>
    <t>Mole %</t>
  </si>
  <si>
    <t xml:space="preserve">UMF </t>
  </si>
  <si>
    <t>BaO</t>
  </si>
  <si>
    <t>M.W.</t>
  </si>
  <si>
    <t>Insert Amount</t>
  </si>
  <si>
    <t xml:space="preserve">Select Material </t>
  </si>
  <si>
    <t>Click on cell to expose drop down menu</t>
  </si>
  <si>
    <t xml:space="preserve">MgO </t>
  </si>
  <si>
    <t xml:space="preserve">CaO </t>
  </si>
  <si>
    <r>
      <t>B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>O</t>
    </r>
    <r>
      <rPr>
        <b/>
        <vertAlign val="subscript"/>
        <sz val="16"/>
        <color indexed="8"/>
        <rFont val="Arial"/>
        <family val="2"/>
      </rPr>
      <t>3</t>
    </r>
  </si>
  <si>
    <r>
      <t>Li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>O</t>
    </r>
  </si>
  <si>
    <t>Strontium Carb</t>
  </si>
  <si>
    <t>Barium Carb</t>
  </si>
  <si>
    <t>Zinc Oxide</t>
  </si>
  <si>
    <t>Boric Acid</t>
  </si>
  <si>
    <t>Dolomite</t>
  </si>
  <si>
    <t>Material</t>
  </si>
  <si>
    <t>Plastic Vitrox</t>
  </si>
  <si>
    <t>Minspar</t>
  </si>
  <si>
    <t>Spodumene</t>
  </si>
  <si>
    <t>Petalite</t>
  </si>
  <si>
    <t>Whiting</t>
  </si>
  <si>
    <t>Lithium Carb</t>
  </si>
  <si>
    <t>Bone Ash</t>
  </si>
  <si>
    <t>Tile 6</t>
  </si>
  <si>
    <t>Hawthorn Bond</t>
  </si>
  <si>
    <t>C &amp; C</t>
  </si>
  <si>
    <t>XX Sagger</t>
  </si>
  <si>
    <t>Red Art</t>
  </si>
  <si>
    <t>Gold Art</t>
  </si>
  <si>
    <t>Albany Slip</t>
  </si>
  <si>
    <t>Borax</t>
  </si>
  <si>
    <t>Laguna Borate</t>
  </si>
  <si>
    <r>
      <t>Al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>O</t>
    </r>
    <r>
      <rPr>
        <b/>
        <vertAlign val="subscript"/>
        <sz val="16"/>
        <color indexed="8"/>
        <rFont val="Arial"/>
        <family val="2"/>
      </rPr>
      <t>3</t>
    </r>
    <r>
      <rPr>
        <b/>
        <sz val="16"/>
        <color indexed="8"/>
        <rFont val="Arial"/>
        <family val="2"/>
      </rPr>
      <t xml:space="preserve"> </t>
    </r>
  </si>
  <si>
    <r>
      <t>Na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 xml:space="preserve">O </t>
    </r>
  </si>
  <si>
    <r>
      <t>K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 xml:space="preserve">O </t>
    </r>
  </si>
  <si>
    <r>
      <t>Fe</t>
    </r>
    <r>
      <rPr>
        <b/>
        <vertAlign val="subscript"/>
        <sz val="16"/>
        <rFont val="Arial"/>
        <family val="2"/>
      </rPr>
      <t>2</t>
    </r>
    <r>
      <rPr>
        <b/>
        <sz val="16"/>
        <rFont val="Arial"/>
        <family val="2"/>
      </rPr>
      <t>O</t>
    </r>
    <r>
      <rPr>
        <b/>
        <vertAlign val="subscript"/>
        <sz val="16"/>
        <rFont val="Arial"/>
        <family val="2"/>
      </rPr>
      <t>3</t>
    </r>
  </si>
  <si>
    <t>Colorants</t>
  </si>
  <si>
    <t>Glaze Formula</t>
  </si>
  <si>
    <t>Dark Rutile</t>
  </si>
  <si>
    <t>Light Rutile</t>
  </si>
  <si>
    <t>Black Copper Oxide</t>
  </si>
  <si>
    <t>Red Iron Oxide</t>
  </si>
  <si>
    <t>Manganese Dioxide</t>
  </si>
  <si>
    <t>Illmenite</t>
  </si>
  <si>
    <t>Titanium Dioxide</t>
  </si>
  <si>
    <t>Tin Oxide</t>
  </si>
  <si>
    <t>Yellow Ochre</t>
  </si>
  <si>
    <t>Vanadum Pentoxide</t>
  </si>
  <si>
    <t>Copper Carbonate</t>
  </si>
  <si>
    <t>Cobalt Carbonate</t>
  </si>
  <si>
    <t>Cobalt Oxide</t>
  </si>
  <si>
    <t>Chrome Oxide</t>
  </si>
  <si>
    <t>Stain</t>
  </si>
  <si>
    <t>Red Copper Oxide</t>
  </si>
  <si>
    <t>Black Iron Oxide</t>
  </si>
  <si>
    <t>Silicon Carbide</t>
  </si>
  <si>
    <t>Cone</t>
  </si>
  <si>
    <t>Unity Molecular Formula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</si>
  <si>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</si>
  <si>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</si>
  <si>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</si>
  <si>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</si>
  <si>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</si>
  <si>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</si>
  <si>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</si>
  <si>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</si>
  <si>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</si>
  <si>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010</t>
  </si>
  <si>
    <t>CMC</t>
  </si>
  <si>
    <t>Ferro CC-263</t>
  </si>
  <si>
    <t>Calcium Borate</t>
  </si>
  <si>
    <t>Iron Chromate</t>
  </si>
  <si>
    <t>VeeGum</t>
  </si>
  <si>
    <t>G200 EU</t>
  </si>
  <si>
    <t>100 %
Batch</t>
  </si>
  <si>
    <r>
      <t>SiO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 xml:space="preserve"> </t>
    </r>
  </si>
  <si>
    <t>Alkaline Earths</t>
  </si>
  <si>
    <t>Mahavir</t>
  </si>
  <si>
    <r>
      <t xml:space="preserve">  SiO</t>
    </r>
    <r>
      <rPr>
        <b/>
        <vertAlign val="subscript"/>
        <sz val="16"/>
        <rFont val="Arial"/>
        <family val="2"/>
      </rPr>
      <t>2</t>
    </r>
    <r>
      <rPr>
        <b/>
        <sz val="16"/>
        <rFont val="Arial"/>
        <family val="2"/>
      </rPr>
      <t>/Al</t>
    </r>
    <r>
      <rPr>
        <b/>
        <vertAlign val="subscript"/>
        <sz val="16"/>
        <rFont val="Arial"/>
        <family val="2"/>
      </rPr>
      <t>2</t>
    </r>
    <r>
      <rPr>
        <b/>
        <sz val="16"/>
        <rFont val="Arial"/>
        <family val="2"/>
      </rPr>
      <t>O</t>
    </r>
    <r>
      <rPr>
        <b/>
        <vertAlign val="subscript"/>
        <sz val="16"/>
        <rFont val="Arial"/>
        <family val="2"/>
      </rPr>
      <t xml:space="preserve">3 </t>
    </r>
    <r>
      <rPr>
        <b/>
        <sz val="16"/>
        <rFont val="Arial"/>
        <family val="2"/>
      </rPr>
      <t>Ratio</t>
    </r>
  </si>
  <si>
    <t>Alberta Slip</t>
  </si>
  <si>
    <t>Collective Stull Data</t>
  </si>
  <si>
    <t>Glaze</t>
  </si>
  <si>
    <t xml:space="preserve"> </t>
  </si>
  <si>
    <t>Ratio</t>
  </si>
  <si>
    <t>RO</t>
  </si>
  <si>
    <t>Temp C</t>
  </si>
  <si>
    <r>
      <t>SiO</t>
    </r>
    <r>
      <rPr>
        <b/>
        <vertAlign val="subscript"/>
        <sz val="10"/>
        <rFont val="Arial"/>
        <family val="2"/>
      </rPr>
      <t>2</t>
    </r>
  </si>
  <si>
    <r>
      <t>Al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  <charset val="238"/>
      </rPr>
      <t>O</t>
    </r>
    <r>
      <rPr>
        <b/>
        <vertAlign val="subscript"/>
        <sz val="10"/>
        <rFont val="Arial"/>
        <family val="2"/>
      </rPr>
      <t>3</t>
    </r>
  </si>
  <si>
    <t>Hard Wood Ash</t>
  </si>
  <si>
    <t>Ball Clay</t>
  </si>
  <si>
    <t>Potassium/Kalium Feldspar</t>
  </si>
  <si>
    <t>Sodium/Natrium Feldspar</t>
  </si>
  <si>
    <t>Kaolin/China Clay</t>
  </si>
  <si>
    <t>Custer -Old</t>
  </si>
  <si>
    <t>Custer</t>
  </si>
  <si>
    <t>Ultrox/Zircopax</t>
  </si>
  <si>
    <t>Magnesium Carbonate</t>
  </si>
  <si>
    <t>Alumina Hydrate</t>
  </si>
  <si>
    <t>Flint</t>
  </si>
  <si>
    <t>Silica/Quartz/Flint</t>
  </si>
  <si>
    <t>Gerstley Borate</t>
  </si>
  <si>
    <t>Nickel Oxide (Black)</t>
  </si>
  <si>
    <t>Soda Ash</t>
  </si>
  <si>
    <t>Pearl Ash</t>
  </si>
  <si>
    <t xml:space="preserve">Nickel Carbonate </t>
  </si>
  <si>
    <t>Aluminuim Oxide</t>
  </si>
  <si>
    <t>Barnard</t>
  </si>
  <si>
    <t>F-367</t>
  </si>
  <si>
    <t>F-12</t>
  </si>
  <si>
    <t>F-13</t>
  </si>
  <si>
    <t>F-644</t>
  </si>
  <si>
    <t>Gillespie Borate</t>
  </si>
  <si>
    <t>010125</t>
  </si>
  <si>
    <t>G200 2R</t>
  </si>
  <si>
    <t>Vardham</t>
  </si>
  <si>
    <t>Pioneer Talc</t>
  </si>
  <si>
    <t>Cim Talc</t>
  </si>
  <si>
    <t>Silverline Talc</t>
  </si>
  <si>
    <t>&lt; 0.01</t>
  </si>
  <si>
    <t xml:space="preserve">#1 Glaze Clay  </t>
  </si>
  <si>
    <r>
      <t>R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  <charset val="238"/>
      </rPr>
      <t>O</t>
    </r>
  </si>
  <si>
    <r>
      <t>B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  <charset val="238"/>
      </rPr>
      <t>O</t>
    </r>
    <r>
      <rPr>
        <b/>
        <vertAlign val="subscript"/>
        <sz val="10"/>
        <rFont val="Arial"/>
        <family val="2"/>
      </rPr>
      <t>3</t>
    </r>
  </si>
  <si>
    <t>Written by Matthew Katz                             ceramicmaterialsworkshop.com</t>
  </si>
  <si>
    <t>Fabi Talc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</si>
</sst>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???0.00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36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.7"/>
      <color indexed="8"/>
      <name val="Arial"/>
      <family val="2"/>
    </font>
    <font>
      <b/>
      <sz val="7.9"/>
      <color indexed="8"/>
      <name val="Arial"/>
      <family val="2"/>
    </font>
    <font>
      <b/>
      <vertAlign val="subscript"/>
      <sz val="11.7"/>
      <color indexed="8"/>
      <name val="Arial"/>
      <family val="2"/>
    </font>
    <font>
      <b/>
      <sz val="11.7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b/>
      <vertAlign val="subscript"/>
      <sz val="16"/>
      <name val="Arial"/>
      <family val="2"/>
    </font>
    <font>
      <b/>
      <sz val="16"/>
      <color indexed="8"/>
      <name val="Arial"/>
      <family val="2"/>
    </font>
    <font>
      <b/>
      <vertAlign val="subscript"/>
      <sz val="16"/>
      <color indexed="8"/>
      <name val="Arial"/>
      <family val="2"/>
    </font>
    <font>
      <b/>
      <sz val="26"/>
      <name val="Arial"/>
      <family val="2"/>
    </font>
    <font>
      <b/>
      <sz val="72"/>
      <name val="Arial"/>
      <family val="2"/>
    </font>
    <font>
      <sz val="72"/>
      <color theme="1"/>
      <name val="Calibri"/>
      <family val="2"/>
      <scheme val="minor"/>
    </font>
    <font>
      <b/>
      <sz val="2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88">
    <xf numFmtId="0" fontId="0" fillId="0" borderId="0" xfId="0"/>
    <xf numFmtId="2" fontId="3" fillId="0" borderId="5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35" xfId="0" applyBorder="1"/>
    <xf numFmtId="0" fontId="0" fillId="0" borderId="42" xfId="0" applyBorder="1" applyAlignment="1">
      <alignment horizontal="right"/>
    </xf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39" xfId="0" applyBorder="1"/>
    <xf numFmtId="0" fontId="0" fillId="0" borderId="12" xfId="0" applyBorder="1"/>
    <xf numFmtId="1" fontId="3" fillId="0" borderId="0" xfId="0" applyNumberFormat="1" applyFont="1"/>
    <xf numFmtId="0" fontId="3" fillId="0" borderId="0" xfId="0" applyFont="1"/>
    <xf numFmtId="0" fontId="0" fillId="0" borderId="23" xfId="0" applyBorder="1"/>
    <xf numFmtId="0" fontId="0" fillId="0" borderId="8" xfId="0" applyBorder="1"/>
    <xf numFmtId="0" fontId="0" fillId="0" borderId="43" xfId="0" applyBorder="1" applyAlignment="1">
      <alignment horizontal="right"/>
    </xf>
    <xf numFmtId="0" fontId="0" fillId="0" borderId="43" xfId="0" applyBorder="1" applyAlignment="1">
      <alignment horizontal="center"/>
    </xf>
    <xf numFmtId="0" fontId="0" fillId="0" borderId="43" xfId="0" applyBorder="1"/>
    <xf numFmtId="0" fontId="0" fillId="0" borderId="38" xfId="0" applyBorder="1"/>
    <xf numFmtId="49" fontId="17" fillId="0" borderId="0" xfId="0" applyNumberFormat="1" applyFont="1" applyAlignment="1">
      <alignment horizontal="right"/>
    </xf>
    <xf numFmtId="0" fontId="3" fillId="0" borderId="16" xfId="0" applyFont="1" applyBorder="1" applyAlignment="1">
      <alignment horizontal="left"/>
    </xf>
    <xf numFmtId="49" fontId="3" fillId="0" borderId="34" xfId="0" applyNumberFormat="1" applyFont="1" applyBorder="1" applyAlignment="1">
      <alignment horizontal="right"/>
    </xf>
    <xf numFmtId="2" fontId="3" fillId="0" borderId="34" xfId="0" applyNumberFormat="1" applyFont="1" applyBorder="1" applyAlignment="1">
      <alignment horizontal="right"/>
    </xf>
    <xf numFmtId="0" fontId="1" fillId="2" borderId="0" xfId="1" applyFill="1" applyProtection="1">
      <protection locked="0"/>
    </xf>
    <xf numFmtId="0" fontId="10" fillId="2" borderId="0" xfId="1" applyFont="1" applyFill="1" applyProtection="1">
      <protection locked="0"/>
    </xf>
    <xf numFmtId="0" fontId="1" fillId="0" borderId="0" xfId="1"/>
    <xf numFmtId="0" fontId="1" fillId="0" borderId="0" xfId="1" applyProtection="1">
      <protection locked="0"/>
    </xf>
    <xf numFmtId="49" fontId="2" fillId="0" borderId="34" xfId="1" applyNumberFormat="1" applyFont="1" applyBorder="1" applyAlignment="1" applyProtection="1">
      <alignment horizontal="right" vertical="center"/>
      <protection locked="0"/>
    </xf>
    <xf numFmtId="0" fontId="4" fillId="2" borderId="0" xfId="1" applyFont="1" applyFill="1" applyAlignment="1">
      <alignment horizontal="center" vertical="center"/>
    </xf>
    <xf numFmtId="0" fontId="16" fillId="2" borderId="34" xfId="1" applyFont="1" applyFill="1" applyBorder="1" applyAlignment="1">
      <alignment horizontal="right"/>
    </xf>
    <xf numFmtId="0" fontId="16" fillId="2" borderId="16" xfId="1" applyFont="1" applyFill="1" applyBorder="1" applyAlignment="1" applyProtection="1">
      <alignment horizontal="left"/>
      <protection locked="0"/>
    </xf>
    <xf numFmtId="2" fontId="10" fillId="2" borderId="0" xfId="1" applyNumberFormat="1" applyFont="1" applyFill="1" applyAlignment="1">
      <alignment horizontal="center" vertical="center"/>
    </xf>
    <xf numFmtId="2" fontId="10" fillId="7" borderId="12" xfId="1" applyNumberFormat="1" applyFont="1" applyFill="1" applyBorder="1" applyAlignment="1">
      <alignment horizontal="right"/>
    </xf>
    <xf numFmtId="2" fontId="10" fillId="7" borderId="23" xfId="1" applyNumberFormat="1" applyFont="1" applyFill="1" applyBorder="1" applyAlignment="1">
      <alignment horizontal="left"/>
    </xf>
    <xf numFmtId="0" fontId="4" fillId="2" borderId="0" xfId="1" applyFont="1" applyFill="1" applyAlignment="1" applyProtection="1">
      <alignment horizontal="left" vertical="center"/>
      <protection locked="0"/>
    </xf>
    <xf numFmtId="0" fontId="4" fillId="2" borderId="0" xfId="1" applyFont="1" applyFill="1" applyProtection="1">
      <protection locked="0"/>
    </xf>
    <xf numFmtId="2" fontId="3" fillId="0" borderId="0" xfId="1" applyNumberFormat="1" applyFont="1" applyAlignment="1">
      <alignment horizontal="left"/>
    </xf>
    <xf numFmtId="0" fontId="14" fillId="4" borderId="35" xfId="1" applyFont="1" applyFill="1" applyBorder="1" applyAlignment="1">
      <alignment horizontal="center" vertical="center"/>
    </xf>
    <xf numFmtId="0" fontId="10" fillId="4" borderId="35" xfId="1" applyFont="1" applyFill="1" applyBorder="1" applyAlignment="1">
      <alignment horizontal="center" vertical="center"/>
    </xf>
    <xf numFmtId="0" fontId="10" fillId="4" borderId="27" xfId="1" applyFont="1" applyFill="1" applyBorder="1" applyAlignment="1">
      <alignment horizontal="center" vertical="center"/>
    </xf>
    <xf numFmtId="0" fontId="10" fillId="3" borderId="39" xfId="1" applyFont="1" applyFill="1" applyBorder="1" applyAlignment="1">
      <alignment horizontal="center"/>
    </xf>
    <xf numFmtId="1" fontId="3" fillId="0" borderId="0" xfId="1" applyNumberFormat="1" applyFont="1" applyAlignment="1">
      <alignment horizontal="left"/>
    </xf>
    <xf numFmtId="2" fontId="10" fillId="4" borderId="8" xfId="1" applyNumberFormat="1" applyFont="1" applyFill="1" applyBorder="1" applyAlignment="1">
      <alignment horizontal="center"/>
    </xf>
    <xf numFmtId="2" fontId="10" fillId="4" borderId="9" xfId="1" applyNumberFormat="1" applyFont="1" applyFill="1" applyBorder="1" applyAlignment="1">
      <alignment horizontal="center"/>
    </xf>
    <xf numFmtId="2" fontId="10" fillId="3" borderId="38" xfId="1" applyNumberFormat="1" applyFont="1" applyFill="1" applyBorder="1" applyAlignment="1">
      <alignment horizontal="center"/>
    </xf>
    <xf numFmtId="0" fontId="12" fillId="8" borderId="27" xfId="1" applyFont="1" applyFill="1" applyBorder="1" applyAlignment="1">
      <alignment horizontal="center" vertical="center"/>
    </xf>
    <xf numFmtId="49" fontId="18" fillId="2" borderId="0" xfId="1" quotePrefix="1" applyNumberFormat="1" applyFont="1" applyFill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3" fillId="0" borderId="0" xfId="1" applyFont="1" applyAlignment="1">
      <alignment horizontal="left"/>
    </xf>
    <xf numFmtId="0" fontId="3" fillId="0" borderId="13" xfId="1" applyFont="1" applyBorder="1" applyAlignment="1">
      <alignment vertical="center" wrapText="1" shrinkToFit="1"/>
    </xf>
    <xf numFmtId="0" fontId="3" fillId="0" borderId="14" xfId="1" applyFont="1" applyBorder="1" applyAlignment="1">
      <alignment vertical="center" wrapText="1" shrinkToFit="1"/>
    </xf>
    <xf numFmtId="0" fontId="10" fillId="6" borderId="1" xfId="1" applyFont="1" applyFill="1" applyBorder="1" applyAlignment="1" applyProtection="1">
      <alignment horizontal="center"/>
      <protection locked="0"/>
    </xf>
    <xf numFmtId="165" fontId="10" fillId="6" borderId="3" xfId="1" applyNumberFormat="1" applyFont="1" applyFill="1" applyBorder="1" applyAlignment="1" applyProtection="1">
      <alignment horizontal="center"/>
      <protection locked="0"/>
    </xf>
    <xf numFmtId="49" fontId="1" fillId="0" borderId="0" xfId="1" applyNumberFormat="1" applyAlignment="1">
      <alignment horizontal="center" vertical="center"/>
    </xf>
    <xf numFmtId="2" fontId="1" fillId="0" borderId="2" xfId="1" applyNumberFormat="1" applyBorder="1" applyAlignment="1">
      <alignment horizontal="center"/>
    </xf>
    <xf numFmtId="0" fontId="10" fillId="6" borderId="20" xfId="1" applyFont="1" applyFill="1" applyBorder="1" applyAlignment="1" applyProtection="1">
      <alignment horizontal="center"/>
      <protection locked="0"/>
    </xf>
    <xf numFmtId="165" fontId="10" fillId="6" borderId="22" xfId="1" applyNumberFormat="1" applyFont="1" applyFill="1" applyBorder="1" applyAlignment="1" applyProtection="1">
      <alignment horizontal="center"/>
      <protection locked="0"/>
    </xf>
    <xf numFmtId="2" fontId="1" fillId="0" borderId="21" xfId="1" applyNumberFormat="1" applyBorder="1" applyAlignment="1">
      <alignment horizontal="center"/>
    </xf>
    <xf numFmtId="0" fontId="10" fillId="6" borderId="6" xfId="1" applyFont="1" applyFill="1" applyBorder="1" applyAlignment="1" applyProtection="1">
      <alignment horizontal="center"/>
      <protection locked="0"/>
    </xf>
    <xf numFmtId="165" fontId="10" fillId="6" borderId="7" xfId="1" applyNumberFormat="1" applyFont="1" applyFill="1" applyBorder="1" applyAlignment="1" applyProtection="1">
      <alignment horizontal="center"/>
      <protection locked="0"/>
    </xf>
    <xf numFmtId="49" fontId="19" fillId="0" borderId="0" xfId="1" applyNumberFormat="1" applyFont="1" applyAlignment="1">
      <alignment horizontal="center" vertical="center"/>
    </xf>
    <xf numFmtId="0" fontId="1" fillId="0" borderId="0" xfId="1" applyAlignment="1">
      <alignment horizontal="right"/>
    </xf>
    <xf numFmtId="2" fontId="8" fillId="0" borderId="15" xfId="1" applyNumberFormat="1" applyFont="1" applyBorder="1" applyAlignment="1">
      <alignment horizontal="center"/>
    </xf>
    <xf numFmtId="2" fontId="8" fillId="0" borderId="7" xfId="1" applyNumberFormat="1" applyFont="1" applyBorder="1" applyAlignment="1">
      <alignment horizontal="center"/>
    </xf>
    <xf numFmtId="49" fontId="3" fillId="0" borderId="14" xfId="1" applyNumberFormat="1" applyFont="1" applyBorder="1" applyAlignment="1">
      <alignment horizontal="left" vertical="center"/>
    </xf>
    <xf numFmtId="164" fontId="1" fillId="0" borderId="18" xfId="1" applyNumberFormat="1" applyBorder="1" applyAlignment="1">
      <alignment horizontal="center"/>
    </xf>
    <xf numFmtId="164" fontId="1" fillId="0" borderId="19" xfId="1" applyNumberFormat="1" applyBorder="1" applyAlignment="1">
      <alignment horizontal="center"/>
    </xf>
    <xf numFmtId="2" fontId="1" fillId="0" borderId="28" xfId="1" applyNumberFormat="1" applyBorder="1" applyAlignment="1">
      <alignment horizontal="center"/>
    </xf>
    <xf numFmtId="2" fontId="1" fillId="0" borderId="29" xfId="1" applyNumberFormat="1" applyBorder="1" applyAlignment="1">
      <alignment horizontal="center"/>
    </xf>
    <xf numFmtId="2" fontId="3" fillId="2" borderId="0" xfId="1" applyNumberFormat="1" applyFont="1" applyFill="1" applyAlignment="1" applyProtection="1">
      <alignment horizontal="center" wrapText="1"/>
      <protection locked="0"/>
    </xf>
    <xf numFmtId="2" fontId="1" fillId="2" borderId="0" xfId="1" applyNumberFormat="1" applyFill="1" applyAlignment="1" applyProtection="1">
      <alignment horizontal="center"/>
      <protection locked="0"/>
    </xf>
    <xf numFmtId="0" fontId="3" fillId="0" borderId="25" xfId="1" applyFont="1" applyBorder="1" applyAlignment="1">
      <alignment vertical="center" wrapText="1" shrinkToFit="1"/>
    </xf>
    <xf numFmtId="0" fontId="3" fillId="0" borderId="26" xfId="1" applyFont="1" applyBorder="1" applyAlignment="1">
      <alignment vertical="center" wrapText="1" shrinkToFit="1"/>
    </xf>
    <xf numFmtId="0" fontId="1" fillId="2" borderId="0" xfId="1" applyFill="1" applyAlignment="1" applyProtection="1">
      <alignment vertical="top" textRotation="90"/>
      <protection locked="0"/>
    </xf>
    <xf numFmtId="0" fontId="5" fillId="0" borderId="0" xfId="1" applyFont="1" applyAlignment="1" applyProtection="1">
      <alignment horizontal="center"/>
      <protection locked="0"/>
    </xf>
    <xf numFmtId="2" fontId="8" fillId="0" borderId="0" xfId="1" applyNumberFormat="1" applyFont="1" applyAlignment="1" applyProtection="1">
      <alignment horizontal="center"/>
      <protection locked="0"/>
    </xf>
    <xf numFmtId="2" fontId="1" fillId="0" borderId="0" xfId="1" applyNumberFormat="1" applyProtection="1">
      <protection locked="0"/>
    </xf>
    <xf numFmtId="2" fontId="3" fillId="0" borderId="0" xfId="1" applyNumberFormat="1" applyFont="1" applyAlignment="1" applyProtection="1">
      <alignment horizontal="left"/>
      <protection locked="0"/>
    </xf>
    <xf numFmtId="1" fontId="3" fillId="0" borderId="0" xfId="1" applyNumberFormat="1" applyFont="1" applyAlignment="1" applyProtection="1">
      <alignment horizontal="left"/>
      <protection locked="0"/>
    </xf>
    <xf numFmtId="0" fontId="3" fillId="0" borderId="0" xfId="1" applyFont="1" applyAlignment="1" applyProtection="1">
      <alignment horizontal="left"/>
      <protection locked="0"/>
    </xf>
    <xf numFmtId="1" fontId="3" fillId="0" borderId="0" xfId="1" applyNumberFormat="1" applyFont="1" applyAlignment="1" applyProtection="1">
      <alignment horizontal="left" vertical="center"/>
      <protection locked="0"/>
    </xf>
    <xf numFmtId="0" fontId="1" fillId="0" borderId="0" xfId="1" applyAlignment="1" applyProtection="1">
      <alignment vertical="top" textRotation="90"/>
      <protection locked="0"/>
    </xf>
    <xf numFmtId="2" fontId="1" fillId="0" borderId="0" xfId="1" applyNumberFormat="1" applyAlignment="1" applyProtection="1">
      <alignment horizontal="center"/>
      <protection locked="0"/>
    </xf>
    <xf numFmtId="0" fontId="10" fillId="0" borderId="0" xfId="1" applyFont="1" applyProtection="1">
      <protection locked="0"/>
    </xf>
    <xf numFmtId="2" fontId="3" fillId="0" borderId="0" xfId="1" applyNumberFormat="1" applyFont="1" applyAlignment="1" applyProtection="1">
      <alignment horizontal="left" vertical="center" shrinkToFit="1"/>
      <protection locked="0"/>
    </xf>
    <xf numFmtId="2" fontId="3" fillId="0" borderId="0" xfId="1" applyNumberFormat="1" applyFont="1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right"/>
    </xf>
    <xf numFmtId="2" fontId="3" fillId="0" borderId="0" xfId="0" applyNumberFormat="1" applyFont="1" applyAlignment="1">
      <alignment horizontal="center"/>
    </xf>
    <xf numFmtId="2" fontId="3" fillId="0" borderId="4" xfId="0" applyNumberFormat="1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0" fontId="3" fillId="0" borderId="46" xfId="0" applyFont="1" applyBorder="1" applyAlignment="1">
      <alignment horizontal="right"/>
    </xf>
    <xf numFmtId="0" fontId="3" fillId="0" borderId="19" xfId="0" applyFont="1" applyBorder="1" applyAlignment="1">
      <alignment horizontal="center"/>
    </xf>
    <xf numFmtId="2" fontId="3" fillId="0" borderId="19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right"/>
    </xf>
    <xf numFmtId="0" fontId="3" fillId="0" borderId="42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22" xfId="0" applyNumberFormat="1" applyFont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5" fillId="0" borderId="3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2" fontId="8" fillId="0" borderId="17" xfId="0" applyNumberFormat="1" applyFont="1" applyBorder="1" applyAlignment="1">
      <alignment horizontal="center"/>
    </xf>
    <xf numFmtId="2" fontId="3" fillId="0" borderId="34" xfId="0" applyNumberFormat="1" applyFont="1" applyBorder="1" applyAlignment="1">
      <alignment horizontal="left"/>
    </xf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3" fillId="0" borderId="35" xfId="0" applyNumberFormat="1" applyFont="1" applyBorder="1" applyAlignment="1">
      <alignment horizontal="left"/>
    </xf>
    <xf numFmtId="2" fontId="3" fillId="0" borderId="36" xfId="0" applyNumberFormat="1" applyFont="1" applyBorder="1" applyAlignment="1">
      <alignment horizontal="left"/>
    </xf>
    <xf numFmtId="1" fontId="3" fillId="0" borderId="34" xfId="0" applyNumberFormat="1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1" fontId="3" fillId="0" borderId="36" xfId="0" applyNumberFormat="1" applyFont="1" applyBorder="1" applyAlignment="1">
      <alignment horizontal="left"/>
    </xf>
    <xf numFmtId="2" fontId="9" fillId="0" borderId="20" xfId="0" applyNumberFormat="1" applyFont="1" applyBorder="1" applyAlignment="1">
      <alignment horizontal="center"/>
    </xf>
    <xf numFmtId="0" fontId="3" fillId="0" borderId="35" xfId="0" applyFont="1" applyBorder="1" applyAlignment="1">
      <alignment horizontal="left"/>
    </xf>
    <xf numFmtId="1" fontId="3" fillId="0" borderId="35" xfId="0" applyNumberFormat="1" applyFont="1" applyBorder="1" applyAlignment="1">
      <alignment horizontal="left"/>
    </xf>
    <xf numFmtId="2" fontId="0" fillId="0" borderId="15" xfId="0" applyNumberFormat="1" applyBorder="1" applyAlignment="1">
      <alignment horizontal="center"/>
    </xf>
    <xf numFmtId="2" fontId="3" fillId="2" borderId="0" xfId="0" applyNumberFormat="1" applyFont="1" applyFill="1" applyAlignment="1" applyProtection="1">
      <alignment horizontal="center" wrapText="1"/>
      <protection locked="0"/>
    </xf>
    <xf numFmtId="0" fontId="0" fillId="0" borderId="0" xfId="0" applyAlignment="1" applyProtection="1">
      <alignment vertical="top" textRotation="90"/>
      <protection locked="0"/>
    </xf>
    <xf numFmtId="2" fontId="0" fillId="0" borderId="0" xfId="0" applyNumberForma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0" fillId="0" borderId="0" xfId="0" applyProtection="1">
      <protection locked="0"/>
    </xf>
    <xf numFmtId="164" fontId="1" fillId="0" borderId="47" xfId="1" applyNumberFormat="1" applyBorder="1" applyAlignment="1">
      <alignment horizontal="center"/>
    </xf>
    <xf numFmtId="164" fontId="1" fillId="0" borderId="30" xfId="1" applyNumberFormat="1" applyBorder="1" applyAlignment="1">
      <alignment horizontal="center"/>
    </xf>
    <xf numFmtId="164" fontId="1" fillId="0" borderId="37" xfId="1" applyNumberFormat="1" applyBorder="1" applyAlignment="1">
      <alignment horizontal="center"/>
    </xf>
    <xf numFmtId="2" fontId="1" fillId="0" borderId="45" xfId="1" applyNumberFormat="1" applyBorder="1" applyAlignment="1">
      <alignment horizontal="center"/>
    </xf>
    <xf numFmtId="0" fontId="3" fillId="0" borderId="9" xfId="1" applyFont="1" applyBorder="1" applyAlignment="1">
      <alignment horizontal="right"/>
    </xf>
    <xf numFmtId="164" fontId="1" fillId="0" borderId="48" xfId="1" applyNumberFormat="1" applyBorder="1" applyAlignment="1">
      <alignment horizontal="center"/>
    </xf>
    <xf numFmtId="0" fontId="3" fillId="0" borderId="10" xfId="1" applyFont="1" applyBorder="1" applyAlignment="1">
      <alignment horizontal="right"/>
    </xf>
    <xf numFmtId="0" fontId="5" fillId="0" borderId="44" xfId="1" applyFont="1" applyBorder="1" applyAlignment="1">
      <alignment horizontal="right"/>
    </xf>
    <xf numFmtId="2" fontId="3" fillId="0" borderId="34" xfId="0" applyNumberFormat="1" applyFont="1" applyBorder="1" applyAlignment="1">
      <alignment horizontal="left" vertical="center"/>
    </xf>
    <xf numFmtId="0" fontId="3" fillId="0" borderId="34" xfId="0" applyFont="1" applyBorder="1"/>
    <xf numFmtId="2" fontId="3" fillId="0" borderId="34" xfId="0" applyNumberFormat="1" applyFont="1" applyBorder="1" applyAlignment="1">
      <alignment horizontal="left" vertical="center" shrinkToFit="1"/>
    </xf>
    <xf numFmtId="2" fontId="8" fillId="0" borderId="6" xfId="1" applyNumberFormat="1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2" fontId="20" fillId="0" borderId="5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164" fontId="0" fillId="0" borderId="0" xfId="0" applyNumberFormat="1"/>
    <xf numFmtId="0" fontId="3" fillId="0" borderId="49" xfId="0" applyFont="1" applyBorder="1" applyAlignment="1">
      <alignment horizontal="center" vertical="center"/>
    </xf>
    <xf numFmtId="0" fontId="3" fillId="0" borderId="21" xfId="0" applyFont="1" applyBorder="1"/>
    <xf numFmtId="1" fontId="3" fillId="0" borderId="21" xfId="0" applyNumberFormat="1" applyFont="1" applyBorder="1" applyAlignment="1">
      <alignment horizontal="center"/>
    </xf>
    <xf numFmtId="0" fontId="3" fillId="0" borderId="21" xfId="0" applyFont="1" applyBorder="1" applyAlignment="1">
      <alignment vertical="center" wrapText="1" shrinkToFit="1"/>
    </xf>
    <xf numFmtId="0" fontId="3" fillId="0" borderId="49" xfId="0" applyFont="1" applyBorder="1" applyAlignment="1">
      <alignment horizontal="center"/>
    </xf>
    <xf numFmtId="49" fontId="3" fillId="0" borderId="49" xfId="0" applyNumberFormat="1" applyFont="1" applyBorder="1" applyAlignment="1">
      <alignment horizontal="center" vertical="center"/>
    </xf>
    <xf numFmtId="2" fontId="1" fillId="0" borderId="3" xfId="1" applyNumberFormat="1" applyBorder="1" applyAlignment="1">
      <alignment horizontal="center"/>
    </xf>
    <xf numFmtId="2" fontId="1" fillId="0" borderId="22" xfId="1" applyNumberFormat="1" applyBorder="1" applyAlignment="1">
      <alignment horizontal="center"/>
    </xf>
    <xf numFmtId="2" fontId="1" fillId="0" borderId="15" xfId="1" applyNumberFormat="1" applyBorder="1" applyAlignment="1">
      <alignment horizontal="center"/>
    </xf>
    <xf numFmtId="2" fontId="1" fillId="0" borderId="7" xfId="1" applyNumberFormat="1" applyBorder="1" applyAlignment="1">
      <alignment horizontal="center"/>
    </xf>
    <xf numFmtId="1" fontId="3" fillId="0" borderId="44" xfId="0" applyNumberFormat="1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5" fontId="10" fillId="6" borderId="32" xfId="1" applyNumberFormat="1" applyFont="1" applyFill="1" applyBorder="1" applyAlignment="1" applyProtection="1">
      <alignment horizontal="center"/>
      <protection locked="0"/>
    </xf>
    <xf numFmtId="165" fontId="10" fillId="6" borderId="51" xfId="1" applyNumberFormat="1" applyFont="1" applyFill="1" applyBorder="1" applyAlignment="1" applyProtection="1">
      <alignment horizontal="center"/>
      <protection locked="0"/>
    </xf>
    <xf numFmtId="165" fontId="10" fillId="6" borderId="50" xfId="1" applyNumberFormat="1" applyFont="1" applyFill="1" applyBorder="1" applyAlignment="1" applyProtection="1">
      <alignment horizontal="center"/>
      <protection locked="0"/>
    </xf>
    <xf numFmtId="0" fontId="10" fillId="0" borderId="1" xfId="1" applyFont="1" applyBorder="1" applyAlignment="1">
      <alignment horizontal="center"/>
    </xf>
    <xf numFmtId="0" fontId="10" fillId="0" borderId="20" xfId="1" applyFont="1" applyBorder="1" applyAlignment="1">
      <alignment horizontal="center"/>
    </xf>
    <xf numFmtId="0" fontId="10" fillId="0" borderId="6" xfId="1" applyFont="1" applyBorder="1" applyAlignment="1">
      <alignment horizontal="center"/>
    </xf>
    <xf numFmtId="165" fontId="10" fillId="0" borderId="32" xfId="1" applyNumberFormat="1" applyFont="1" applyBorder="1" applyAlignment="1">
      <alignment horizontal="center" vertical="center"/>
    </xf>
    <xf numFmtId="165" fontId="10" fillId="0" borderId="51" xfId="1" applyNumberFormat="1" applyFont="1" applyBorder="1" applyAlignment="1">
      <alignment horizontal="center" vertical="center"/>
    </xf>
    <xf numFmtId="165" fontId="10" fillId="0" borderId="50" xfId="1" applyNumberFormat="1" applyFont="1" applyBorder="1" applyAlignment="1">
      <alignment horizontal="center" vertical="center"/>
    </xf>
    <xf numFmtId="0" fontId="10" fillId="5" borderId="27" xfId="1" applyFont="1" applyFill="1" applyBorder="1" applyAlignment="1" applyProtection="1">
      <alignment horizontal="center"/>
      <protection locked="0"/>
    </xf>
    <xf numFmtId="165" fontId="10" fillId="0" borderId="3" xfId="1" applyNumberFormat="1" applyFont="1" applyBorder="1" applyAlignment="1">
      <alignment horizontal="center"/>
    </xf>
    <xf numFmtId="165" fontId="10" fillId="0" borderId="22" xfId="1" applyNumberFormat="1" applyFont="1" applyBorder="1" applyAlignment="1">
      <alignment horizontal="center"/>
    </xf>
    <xf numFmtId="165" fontId="10" fillId="0" borderId="7" xfId="1" applyNumberFormat="1" applyFont="1" applyBorder="1" applyAlignment="1">
      <alignment horizontal="center"/>
    </xf>
    <xf numFmtId="164" fontId="9" fillId="0" borderId="44" xfId="1" applyNumberFormat="1" applyFont="1" applyBorder="1" applyAlignment="1">
      <alignment horizontal="center"/>
    </xf>
    <xf numFmtId="0" fontId="16" fillId="0" borderId="42" xfId="1" applyFont="1" applyBorder="1"/>
    <xf numFmtId="0" fontId="16" fillId="0" borderId="39" xfId="1" applyFont="1" applyBorder="1"/>
    <xf numFmtId="0" fontId="16" fillId="0" borderId="35" xfId="1" applyFont="1" applyBorder="1"/>
    <xf numFmtId="2" fontId="10" fillId="0" borderId="34" xfId="1" applyNumberFormat="1" applyFont="1" applyBorder="1" applyAlignment="1">
      <alignment horizontal="center"/>
    </xf>
    <xf numFmtId="2" fontId="3" fillId="0" borderId="52" xfId="1" applyNumberFormat="1" applyFont="1" applyBorder="1" applyAlignment="1">
      <alignment horizontal="center"/>
    </xf>
    <xf numFmtId="2" fontId="3" fillId="0" borderId="53" xfId="1" applyNumberFormat="1" applyFont="1" applyBorder="1" applyAlignment="1">
      <alignment horizontal="center"/>
    </xf>
    <xf numFmtId="2" fontId="3" fillId="0" borderId="54" xfId="1" applyNumberFormat="1" applyFont="1" applyBorder="1" applyAlignment="1">
      <alignment horizontal="center"/>
    </xf>
    <xf numFmtId="2" fontId="1" fillId="0" borderId="31" xfId="1" applyNumberFormat="1" applyBorder="1" applyAlignment="1">
      <alignment horizontal="center"/>
    </xf>
    <xf numFmtId="2" fontId="1" fillId="0" borderId="49" xfId="1" applyNumberFormat="1" applyBorder="1" applyAlignment="1">
      <alignment horizontal="center"/>
    </xf>
    <xf numFmtId="2" fontId="1" fillId="0" borderId="55" xfId="1" applyNumberFormat="1" applyBorder="1" applyAlignment="1">
      <alignment horizontal="center"/>
    </xf>
    <xf numFmtId="0" fontId="23" fillId="0" borderId="13" xfId="1" applyFont="1" applyBorder="1" applyAlignment="1">
      <alignment horizontal="right" indent="1"/>
    </xf>
    <xf numFmtId="0" fontId="23" fillId="0" borderId="14" xfId="1" applyFont="1" applyBorder="1" applyAlignment="1">
      <alignment horizontal="right" indent="1"/>
    </xf>
    <xf numFmtId="0" fontId="23" fillId="0" borderId="26" xfId="1" applyFont="1" applyBorder="1" applyAlignment="1">
      <alignment horizontal="right" indent="1"/>
    </xf>
    <xf numFmtId="2" fontId="9" fillId="0" borderId="15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21" fillId="0" borderId="16" xfId="0" applyFont="1" applyBorder="1" applyAlignment="1">
      <alignment horizontal="center"/>
    </xf>
    <xf numFmtId="0" fontId="0" fillId="0" borderId="21" xfId="0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49" fontId="20" fillId="0" borderId="56" xfId="0" applyNumberFormat="1" applyFont="1" applyBorder="1" applyAlignment="1">
      <alignment horizontal="center"/>
    </xf>
    <xf numFmtId="49" fontId="20" fillId="0" borderId="38" xfId="0" applyNumberFormat="1" applyFont="1" applyBorder="1" applyAlignment="1">
      <alignment horizontal="center"/>
    </xf>
    <xf numFmtId="2" fontId="20" fillId="0" borderId="21" xfId="0" applyNumberFormat="1" applyFont="1" applyBorder="1" applyAlignment="1">
      <alignment horizontal="center"/>
    </xf>
    <xf numFmtId="2" fontId="20" fillId="0" borderId="22" xfId="0" applyNumberFormat="1" applyFont="1" applyBorder="1" applyAlignment="1">
      <alignment horizontal="center"/>
    </xf>
    <xf numFmtId="2" fontId="20" fillId="0" borderId="15" xfId="0" applyNumberFormat="1" applyFont="1" applyBorder="1" applyAlignment="1">
      <alignment horizontal="center"/>
    </xf>
    <xf numFmtId="2" fontId="20" fillId="0" borderId="7" xfId="0" applyNumberFormat="1" applyFont="1" applyBorder="1" applyAlignment="1">
      <alignment horizontal="center"/>
    </xf>
    <xf numFmtId="0" fontId="20" fillId="0" borderId="0" xfId="0" applyFont="1"/>
    <xf numFmtId="2" fontId="20" fillId="0" borderId="57" xfId="0" applyNumberFormat="1" applyFont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2" fontId="3" fillId="0" borderId="47" xfId="0" applyNumberFormat="1" applyFont="1" applyBorder="1" applyAlignment="1">
      <alignment horizontal="center"/>
    </xf>
    <xf numFmtId="2" fontId="3" fillId="0" borderId="30" xfId="0" applyNumberFormat="1" applyFont="1" applyBorder="1" applyAlignment="1">
      <alignment horizontal="center"/>
    </xf>
    <xf numFmtId="2" fontId="20" fillId="0" borderId="58" xfId="0" applyNumberFormat="1" applyFont="1" applyBorder="1" applyAlignment="1">
      <alignment horizontal="center"/>
    </xf>
    <xf numFmtId="2" fontId="20" fillId="0" borderId="49" xfId="0" applyNumberFormat="1" applyFont="1" applyBorder="1" applyAlignment="1">
      <alignment horizontal="center"/>
    </xf>
    <xf numFmtId="2" fontId="20" fillId="0" borderId="55" xfId="0" applyNumberFormat="1" applyFont="1" applyBorder="1" applyAlignment="1">
      <alignment horizontal="center"/>
    </xf>
    <xf numFmtId="49" fontId="0" fillId="0" borderId="0" xfId="0" applyNumberFormat="1" applyAlignment="1">
      <alignment horizontal="right"/>
    </xf>
    <xf numFmtId="0" fontId="1" fillId="2" borderId="0" xfId="1" applyFill="1" applyAlignment="1" applyProtection="1">
      <alignment horizontal="left"/>
      <protection locked="0"/>
    </xf>
    <xf numFmtId="49" fontId="0" fillId="0" borderId="34" xfId="0" applyNumberFormat="1" applyBorder="1" applyAlignment="1">
      <alignment horizontal="right"/>
    </xf>
    <xf numFmtId="0" fontId="1" fillId="2" borderId="16" xfId="1" applyFill="1" applyBorder="1" applyAlignment="1" applyProtection="1">
      <alignment horizontal="left"/>
      <protection locked="0"/>
    </xf>
    <xf numFmtId="0" fontId="21" fillId="0" borderId="48" xfId="0" applyFont="1" applyBorder="1" applyAlignment="1">
      <alignment horizontal="center"/>
    </xf>
    <xf numFmtId="2" fontId="20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1" fontId="20" fillId="0" borderId="22" xfId="0" applyNumberFormat="1" applyFont="1" applyBorder="1" applyAlignment="1">
      <alignment horizontal="center"/>
    </xf>
    <xf numFmtId="1" fontId="20" fillId="0" borderId="7" xfId="0" applyNumberFormat="1" applyFont="1" applyBorder="1" applyAlignment="1">
      <alignment horizontal="center"/>
    </xf>
    <xf numFmtId="2" fontId="10" fillId="11" borderId="40" xfId="1" applyNumberFormat="1" applyFont="1" applyFill="1" applyBorder="1" applyAlignment="1">
      <alignment horizontal="center" vertical="center"/>
    </xf>
    <xf numFmtId="2" fontId="10" fillId="11" borderId="24" xfId="1" applyNumberFormat="1" applyFont="1" applyFill="1" applyBorder="1" applyAlignment="1">
      <alignment horizontal="center" vertical="center"/>
    </xf>
    <xf numFmtId="2" fontId="10" fillId="9" borderId="8" xfId="1" applyNumberFormat="1" applyFont="1" applyFill="1" applyBorder="1" applyAlignment="1">
      <alignment horizontal="center" vertical="center"/>
    </xf>
    <xf numFmtId="2" fontId="10" fillId="9" borderId="38" xfId="1" applyNumberFormat="1" applyFont="1" applyFill="1" applyBorder="1" applyAlignment="1">
      <alignment horizontal="center" vertical="center"/>
    </xf>
    <xf numFmtId="0" fontId="2" fillId="0" borderId="41" xfId="1" applyFont="1" applyBorder="1" applyAlignment="1" applyProtection="1">
      <alignment horizontal="left" vertical="center"/>
      <protection locked="0"/>
    </xf>
    <xf numFmtId="0" fontId="2" fillId="0" borderId="16" xfId="1" applyFont="1" applyBorder="1" applyAlignment="1" applyProtection="1">
      <alignment horizontal="left" vertical="center"/>
      <protection locked="0"/>
    </xf>
    <xf numFmtId="0" fontId="11" fillId="0" borderId="34" xfId="1" applyFont="1" applyBorder="1" applyAlignment="1">
      <alignment horizontal="left" vertical="center" wrapText="1"/>
    </xf>
    <xf numFmtId="0" fontId="11" fillId="0" borderId="16" xfId="1" applyFont="1" applyBorder="1" applyAlignment="1">
      <alignment horizontal="left" vertical="center" wrapText="1"/>
    </xf>
    <xf numFmtId="0" fontId="2" fillId="0" borderId="34" xfId="1" applyFont="1" applyBorder="1" applyAlignment="1">
      <alignment horizontal="left" vertical="center"/>
    </xf>
    <xf numFmtId="0" fontId="2" fillId="0" borderId="41" xfId="1" applyFont="1" applyBorder="1" applyAlignment="1">
      <alignment horizontal="left" vertical="center"/>
    </xf>
    <xf numFmtId="0" fontId="2" fillId="0" borderId="16" xfId="1" applyFont="1" applyBorder="1" applyAlignment="1">
      <alignment horizontal="left" vertical="center"/>
    </xf>
    <xf numFmtId="2" fontId="10" fillId="7" borderId="35" xfId="1" applyNumberFormat="1" applyFont="1" applyFill="1" applyBorder="1" applyAlignment="1">
      <alignment horizontal="center"/>
    </xf>
    <xf numFmtId="2" fontId="10" fillId="7" borderId="39" xfId="1" applyNumberFormat="1" applyFont="1" applyFill="1" applyBorder="1" applyAlignment="1">
      <alignment horizontal="center"/>
    </xf>
    <xf numFmtId="2" fontId="10" fillId="7" borderId="8" xfId="1" applyNumberFormat="1" applyFont="1" applyFill="1" applyBorder="1" applyAlignment="1">
      <alignment horizontal="center"/>
    </xf>
    <xf numFmtId="2" fontId="10" fillId="7" borderId="38" xfId="1" applyNumberFormat="1" applyFont="1" applyFill="1" applyBorder="1" applyAlignment="1">
      <alignment horizontal="center"/>
    </xf>
    <xf numFmtId="2" fontId="10" fillId="7" borderId="12" xfId="1" applyNumberFormat="1" applyFont="1" applyFill="1" applyBorder="1" applyAlignment="1">
      <alignment horizontal="center"/>
    </xf>
    <xf numFmtId="2" fontId="10" fillId="7" borderId="23" xfId="1" applyNumberFormat="1" applyFont="1" applyFill="1" applyBorder="1" applyAlignment="1">
      <alignment horizontal="center"/>
    </xf>
    <xf numFmtId="0" fontId="14" fillId="9" borderId="35" xfId="1" applyFont="1" applyFill="1" applyBorder="1" applyAlignment="1">
      <alignment horizontal="center" vertical="center"/>
    </xf>
    <xf numFmtId="0" fontId="14" fillId="9" borderId="39" xfId="1" applyFont="1" applyFill="1" applyBorder="1" applyAlignment="1">
      <alignment horizontal="center" vertical="center"/>
    </xf>
    <xf numFmtId="0" fontId="14" fillId="10" borderId="35" xfId="1" applyFont="1" applyFill="1" applyBorder="1" applyAlignment="1">
      <alignment horizontal="center" vertical="center"/>
    </xf>
    <xf numFmtId="0" fontId="14" fillId="10" borderId="39" xfId="1" applyFont="1" applyFill="1" applyBorder="1" applyAlignment="1">
      <alignment horizontal="center" vertical="center"/>
    </xf>
    <xf numFmtId="2" fontId="10" fillId="10" borderId="12" xfId="1" applyNumberFormat="1" applyFont="1" applyFill="1" applyBorder="1" applyAlignment="1">
      <alignment horizontal="center"/>
    </xf>
    <xf numFmtId="2" fontId="10" fillId="10" borderId="23" xfId="1" applyNumberFormat="1" applyFont="1" applyFill="1" applyBorder="1" applyAlignment="1">
      <alignment horizontal="center"/>
    </xf>
    <xf numFmtId="2" fontId="10" fillId="10" borderId="8" xfId="1" applyNumberFormat="1" applyFont="1" applyFill="1" applyBorder="1" applyAlignment="1">
      <alignment horizontal="center"/>
    </xf>
    <xf numFmtId="2" fontId="10" fillId="10" borderId="38" xfId="1" applyNumberFormat="1" applyFont="1" applyFill="1" applyBorder="1" applyAlignment="1">
      <alignment horizontal="center"/>
    </xf>
    <xf numFmtId="49" fontId="18" fillId="2" borderId="0" xfId="1" quotePrefix="1" applyNumberFormat="1" applyFont="1" applyFill="1" applyAlignment="1" applyProtection="1">
      <alignment horizontal="center" vertical="center"/>
      <protection locked="0"/>
    </xf>
    <xf numFmtId="0" fontId="11" fillId="8" borderId="10" xfId="1" applyFont="1" applyFill="1" applyBorder="1" applyAlignment="1">
      <alignment horizontal="center" vertical="center" wrapText="1"/>
    </xf>
    <xf numFmtId="2" fontId="2" fillId="2" borderId="34" xfId="1" applyNumberFormat="1" applyFont="1" applyFill="1" applyBorder="1" applyAlignment="1">
      <alignment horizontal="left" vertical="center"/>
    </xf>
    <xf numFmtId="2" fontId="2" fillId="2" borderId="41" xfId="1" applyNumberFormat="1" applyFont="1" applyFill="1" applyBorder="1" applyAlignment="1">
      <alignment horizontal="left" vertical="center"/>
    </xf>
    <xf numFmtId="2" fontId="2" fillId="2" borderId="16" xfId="1" applyNumberFormat="1" applyFont="1" applyFill="1" applyBorder="1" applyAlignment="1">
      <alignment horizontal="left" vertical="center"/>
    </xf>
    <xf numFmtId="0" fontId="10" fillId="8" borderId="27" xfId="1" applyFont="1" applyFill="1" applyBorder="1" applyAlignment="1">
      <alignment horizontal="center" vertical="center"/>
    </xf>
    <xf numFmtId="0" fontId="10" fillId="8" borderId="10" xfId="1" applyFont="1" applyFill="1" applyBorder="1" applyAlignment="1">
      <alignment horizontal="center" vertical="center"/>
    </xf>
    <xf numFmtId="0" fontId="10" fillId="8" borderId="27" xfId="1" applyFont="1" applyFill="1" applyBorder="1" applyAlignment="1">
      <alignment horizontal="center" vertical="center" wrapText="1"/>
    </xf>
    <xf numFmtId="0" fontId="10" fillId="8" borderId="10" xfId="1" applyFont="1" applyFill="1" applyBorder="1" applyAlignment="1">
      <alignment horizontal="center" vertical="center" wrapText="1"/>
    </xf>
    <xf numFmtId="0" fontId="10" fillId="8" borderId="27" xfId="1" applyFont="1" applyFill="1" applyBorder="1" applyAlignment="1">
      <alignment horizontal="center"/>
    </xf>
    <xf numFmtId="0" fontId="10" fillId="8" borderId="10" xfId="1" applyFont="1" applyFill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30" xfId="0" applyFont="1" applyBorder="1" applyAlignment="1">
      <alignment horizontal="center"/>
    </xf>
    <xf numFmtId="0" fontId="0" fillId="0" borderId="0" xfId="0" applyAlignment="1">
      <alignment horizontal="center"/>
    </xf>
    <xf numFmtId="0" fontId="20" fillId="0" borderId="43" xfId="0" applyFont="1" applyBorder="1" applyAlignment="1">
      <alignment horizontal="center"/>
    </xf>
    <xf numFmtId="1" fontId="3" fillId="0" borderId="34" xfId="0" applyNumberFormat="1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2" fontId="3" fillId="11" borderId="34" xfId="0" applyNumberFormat="1" applyFont="1" applyFill="1" applyBorder="1" applyAlignment="1">
      <alignment horizontal="left"/>
    </xf>
    <xf numFmtId="1" fontId="3" fillId="11" borderId="34" xfId="0" applyNumberFormat="1" applyFont="1" applyFill="1" applyBorder="1" applyAlignment="1">
      <alignment horizontal="left"/>
    </xf>
    <xf numFmtId="2" fontId="3" fillId="11" borderId="34" xfId="0" applyNumberFormat="1" applyFont="1" applyFill="1" applyBorder="1" applyAlignment="1">
      <alignment horizontal="left" vertical="center"/>
    </xf>
    <xf numFmtId="0" fontId="3" fillId="11" borderId="34" xfId="0" applyFont="1" applyFill="1" applyBorder="1" applyAlignment="1">
      <alignment horizontal="left"/>
    </xf>
    <xf numFmtId="0" fontId="23" fillId="11" borderId="34" xfId="0" applyFont="1" applyFill="1" applyBorder="1" applyAlignment="1">
      <alignment horizontal="left"/>
    </xf>
    <xf numFmtId="1" fontId="3" fillId="12" borderId="34" xfId="0" applyNumberFormat="1" applyFont="1" applyFill="1" applyBorder="1" applyAlignment="1">
      <alignment horizontal="left"/>
    </xf>
    <xf numFmtId="1" fontId="3" fillId="0" borderId="34" xfId="0" applyNumberFormat="1" applyFont="1" applyBorder="1" applyAlignment="1">
      <alignment horizontal="left" vertical="center"/>
    </xf>
    <xf numFmtId="0" fontId="24" fillId="0" borderId="21" xfId="0" applyFont="1" applyBorder="1" applyAlignment="1">
      <alignment horizontal="center"/>
    </xf>
    <xf numFmtId="2" fontId="24" fillId="0" borderId="21" xfId="0" applyNumberFormat="1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2" fontId="25" fillId="0" borderId="21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22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0-495D-BA86-958A8C6D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6D1-4325-8693-7A4C260F1522}"/>
              </c:ext>
            </c:extLst>
          </c:dPt>
          <c:dLbls>
            <c:delete val="1"/>
          </c:dLbls>
          <c:xVal>
            <c:numRef>
              <c:f>'5'!$B$7:$C$7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'5'!$F$7:$G$7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D1-4325-8693-7A4C260F1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'6'!$P$56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D4-430E-A508-63D0C4D8E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202-4876-B4B0-2155625C4B84}"/>
              </c:ext>
            </c:extLst>
          </c:dPt>
          <c:dLbls>
            <c:delete val="1"/>
          </c:dLbls>
          <c:xVal>
            <c:numRef>
              <c:f>'6'!$B$7:$C$7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'6'!$F$7:$G$7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02-4876-B4B0-2155625C4B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'7'!$P$56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81-405B-A14D-3CA5C939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C74-4014-B4AB-22E1D3D8C7A4}"/>
              </c:ext>
            </c:extLst>
          </c:dPt>
          <c:dLbls>
            <c:delete val="1"/>
          </c:dLbls>
          <c:xVal>
            <c:numRef>
              <c:f>'7'!$B$7:$C$7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'7'!$F$7:$G$7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74-4014-B4AB-22E1D3D8C7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'8'!$P$56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3B-4259-AD4C-5833C594B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227-4AD1-B99E-E8B37E0AAB61}"/>
              </c:ext>
            </c:extLst>
          </c:dPt>
          <c:dLbls>
            <c:delete val="1"/>
          </c:dLbls>
          <c:xVal>
            <c:numRef>
              <c:f>'8'!$B$7:$C$7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'8'!$F$7:$G$7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7-4AD1-B99E-E8B37E0AAB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'9'!$P$56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36-4303-96E8-9F08FE620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38F-4926-B465-67A4E4C430AF}"/>
              </c:ext>
            </c:extLst>
          </c:dPt>
          <c:dLbls>
            <c:delete val="1"/>
          </c:dLbls>
          <c:xVal>
            <c:numRef>
              <c:f>'9'!$B$7:$C$7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'9'!$F$7:$G$7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8F-4926-B465-67A4E4C43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'10'!$P$56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ED-4E6D-B788-8AD94454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AF6-448A-9A60-8619C11EFDF5}"/>
              </c:ext>
            </c:extLst>
          </c:dPt>
          <c:dLbls>
            <c:delete val="1"/>
          </c:dLbls>
          <c:xVal>
            <c:numRef>
              <c:f>'1'!$B$7:$C$7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'1'!$F$7:$G$7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F6-448A-9A60-8619C11EF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581-49E4-BFD8-8D3372C2E865}"/>
              </c:ext>
            </c:extLst>
          </c:dPt>
          <c:dLbls>
            <c:delete val="1"/>
          </c:dLbls>
          <c:xVal>
            <c:numRef>
              <c:f>'10'!$B$7:$C$7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'10'!$F$7:$G$7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81-49E4-BFD8-8D3372C2E8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6E04E4E-02E8-459F-92F4-47D60D7881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54F-4534-909B-55552BEF52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0612B83-186D-4A56-9217-BDDF735D99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54F-4534-909B-55552BEF52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D0C6E35-E3BE-49ED-BA78-B288E024B0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54F-4534-909B-55552BEF52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317E15-F28E-4F06-9F27-98707C6669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54F-4534-909B-55552BEF527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7C8ABBE-9BB4-401D-A8A1-2431994CC5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54F-4534-909B-55552BEF527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D7BF7C-FA0C-4E2C-B8AC-FE9EB55671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54F-4534-909B-55552BEF527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401968-8506-4319-BFC8-6323B7AB2D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54F-4534-909B-55552BEF52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B30D6EE-D170-40EE-AD9C-D8DBAC6DBF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54F-4534-909B-55552BEF52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4389E30-0D41-4B5D-8455-E071A43B9D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54F-4534-909B-55552BEF52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F01FCD6-44DC-4971-8C40-EA50AACEFE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54F-4534-909B-55552BEF5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'Collective Maps'!$X$4:$X$13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'Collective Maps'!$AG$4:$AG$13</c:f>
              <c:numCache>
                <c:formatCode>0</c:formatCode>
                <c:ptCount val="10"/>
                <c:pt idx="0">
                  <c:v>1305</c:v>
                </c:pt>
                <c:pt idx="1">
                  <c:v>1305</c:v>
                </c:pt>
                <c:pt idx="2">
                  <c:v>1305</c:v>
                </c:pt>
                <c:pt idx="3">
                  <c:v>1305</c:v>
                </c:pt>
                <c:pt idx="4">
                  <c:v>1305</c:v>
                </c:pt>
                <c:pt idx="5">
                  <c:v>1305</c:v>
                </c:pt>
                <c:pt idx="6">
                  <c:v>1305</c:v>
                </c:pt>
                <c:pt idx="7">
                  <c:v>1305</c:v>
                </c:pt>
                <c:pt idx="8">
                  <c:v>1305</c:v>
                </c:pt>
                <c:pt idx="9">
                  <c:v>1305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'Collective Maps'!$T$4:$T$13</c15:f>
                <c15:dlblRangeCache>
                  <c:ptCount val="10"/>
                  <c:pt idx="0">
                    <c:v>-1</c:v>
                  </c:pt>
                  <c:pt idx="1">
                    <c:v>-2</c:v>
                  </c:pt>
                  <c:pt idx="2">
                    <c:v>-3</c:v>
                  </c:pt>
                  <c:pt idx="3">
                    <c:v>-4</c:v>
                  </c:pt>
                  <c:pt idx="4">
                    <c:v>-6</c:v>
                  </c:pt>
                  <c:pt idx="5">
                    <c:v>-6</c:v>
                  </c:pt>
                  <c:pt idx="6">
                    <c:v>-7</c:v>
                  </c:pt>
                  <c:pt idx="7">
                    <c:v>-8</c:v>
                  </c:pt>
                  <c:pt idx="8">
                    <c:v>-9</c:v>
                  </c:pt>
                  <c:pt idx="9">
                    <c:v>-10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54F-4534-909B-55552BEF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r-HR"/>
              <a:t>STULL </a:t>
            </a:r>
          </a:p>
        </c:rich>
      </c:tx>
      <c:layout>
        <c:manualLayout>
          <c:xMode val="edge"/>
          <c:yMode val="edge"/>
          <c:x val="0.48560753580913374"/>
          <c:y val="3.506572753101384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134410035942945E-2"/>
          <c:y val="4.159184446069468E-2"/>
          <c:w val="0.87993645498396056"/>
          <c:h val="0.88853132035177462"/>
        </c:manualLayout>
      </c:layout>
      <c:scatterChart>
        <c:scatterStyle val="lineMarker"/>
        <c:varyColors val="0"/>
        <c:ser>
          <c:idx val="0"/>
          <c:order val="0"/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8"/>
            <c:spPr>
              <a:solidFill>
                <a:srgbClr val="FF0000"/>
              </a:solidFill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74-402A-A07B-630179F8CA36}"/>
              </c:ext>
            </c:extLst>
          </c:dPt>
          <c:dPt>
            <c:idx val="9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</a:ln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474-402A-A07B-630179F8CA3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9FA5921-76E0-4971-BE34-464E266134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474-402A-A07B-630179F8CA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730ACDA-CE07-460E-BD4E-C0539D535E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474-402A-A07B-630179F8CA3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A177719-1BE6-4179-A02D-ED2BE148B2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474-402A-A07B-630179F8CA3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3F2848C-5BF3-4DF7-A0BA-CCBB0CCA6A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474-402A-A07B-630179F8CA3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1A4C126-12A5-4E6C-9F52-DA33AE5FD5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474-402A-A07B-630179F8CA3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0ECA4DE-B297-4B2C-A6B8-62B2001B5D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474-402A-A07B-630179F8CA3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85BFDB4-1773-4B21-A4DE-5F057AA17E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474-402A-A07B-630179F8CA3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08A910B-EE04-4ACF-9D18-E3EE83A052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474-402A-A07B-630179F8CA3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867688-00F9-41A7-AC95-6E6FCF26D9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474-402A-A07B-630179F8CA3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FE5E20-5459-4B5F-9FF1-057C635EF0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474-402A-A07B-630179F8CA3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474-402A-A07B-630179F8CA3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474-402A-A07B-630179F8CA3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474-402A-A07B-630179F8CA3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474-402A-A07B-630179F8CA3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474-402A-A07B-630179F8CA3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474-402A-A07B-630179F8CA3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474-402A-A07B-630179F8CA3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474-402A-A07B-630179F8CA3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474-402A-A07B-630179F8CA3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474-402A-A07B-630179F8CA3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474-402A-A07B-630179F8CA3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474-402A-A07B-630179F8CA3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474-402A-A07B-630179F8CA3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474-402A-A07B-630179F8CA3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474-402A-A07B-630179F8CA3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474-402A-A07B-630179F8CA3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474-402A-A07B-630179F8CA3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A474-402A-A07B-630179F8CA3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A474-402A-A07B-630179F8CA3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A474-402A-A07B-630179F8CA3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A474-402A-A07B-630179F8CA3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A474-402A-A07B-630179F8CA3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A474-402A-A07B-630179F8CA3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A474-402A-A07B-630179F8CA3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A474-402A-A07B-630179F8CA3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A474-402A-A07B-630179F8CA3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A474-402A-A07B-630179F8CA3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A474-402A-A07B-630179F8CA3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A474-402A-A07B-630179F8CA3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A474-402A-A07B-630179F8CA3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A474-402A-A07B-630179F8CA3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A474-402A-A07B-630179F8CA3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A474-402A-A07B-630179F8CA3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A474-402A-A07B-630179F8CA3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A474-402A-A07B-630179F8CA3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A474-402A-A07B-630179F8CA3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A474-402A-A07B-630179F8CA3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A474-402A-A07B-630179F8CA3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A474-402A-A07B-630179F8CA3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A474-402A-A07B-630179F8CA3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A474-402A-A07B-630179F8CA3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A474-402A-A07B-630179F8CA3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A474-402A-A07B-630179F8CA3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A474-402A-A07B-630179F8CA3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A474-402A-A07B-630179F8CA3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A474-402A-A07B-630179F8CA3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A474-402A-A07B-630179F8CA3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A474-402A-A07B-630179F8CA3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A474-402A-A07B-630179F8CA3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A474-402A-A07B-630179F8CA3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A474-402A-A07B-630179F8CA3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A474-402A-A07B-630179F8CA3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A474-402A-A07B-630179F8CA3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A474-402A-A07B-630179F8CA3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A474-402A-A07B-630179F8CA3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A474-402A-A07B-630179F8CA3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A474-402A-A07B-630179F8CA3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A474-402A-A07B-630179F8CA3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A474-402A-A07B-630179F8CA3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A474-402A-A07B-630179F8CA3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A474-402A-A07B-630179F8CA3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A474-402A-A07B-630179F8CA3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A474-402A-A07B-630179F8CA3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A474-402A-A07B-630179F8CA3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A474-402A-A07B-630179F8CA3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A474-402A-A07B-630179F8CA3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A474-402A-A07B-630179F8CA3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A474-402A-A07B-630179F8CA3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A474-402A-A07B-630179F8CA3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A474-402A-A07B-630179F8CA3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0-A474-402A-A07B-630179F8CA3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A474-402A-A07B-630179F8CA3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2-A474-402A-A07B-630179F8CA3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A474-402A-A07B-630179F8CA3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4-A474-402A-A07B-630179F8CA3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A474-402A-A07B-630179F8CA3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A474-402A-A07B-630179F8CA3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A474-402A-A07B-630179F8CA3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8-A474-402A-A07B-630179F8CA3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A474-402A-A07B-630179F8CA3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A474-402A-A07B-630179F8CA3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A474-402A-A07B-630179F8CA3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A474-402A-A07B-630179F8CA3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A474-402A-A07B-630179F8CA3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E-A474-402A-A07B-630179F8CA3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A474-402A-A07B-630179F8CA3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A474-402A-A07B-630179F8CA3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A474-402A-A07B-630179F8CA3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A474-402A-A07B-630179F8CA3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A474-402A-A07B-630179F8CA3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4-A474-402A-A07B-630179F8CA3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A474-402A-A07B-630179F8CA3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A474-402A-A07B-630179F8CA3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A474-402A-A07B-630179F8CA3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A474-402A-A07B-630179F8CA3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A474-402A-A07B-630179F8CA3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A474-402A-A07B-630179F8CA3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A474-402A-A07B-630179F8CA3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A474-402A-A07B-630179F8CA3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A474-402A-A07B-630179F8CA3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E-A474-402A-A07B-630179F8CA3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A474-402A-A07B-630179F8CA3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0-A474-402A-A07B-630179F8CA3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A474-402A-A07B-630179F8CA3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2-A474-402A-A07B-630179F8CA3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A474-402A-A07B-630179F8CA3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4-A474-402A-A07B-630179F8CA3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A474-402A-A07B-630179F8CA3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6-A474-402A-A07B-630179F8CA3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A474-402A-A07B-630179F8CA3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8-A474-402A-A07B-630179F8CA3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A474-402A-A07B-630179F8CA3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A-A474-402A-A07B-630179F8CA3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B-A474-402A-A07B-630179F8CA3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C-A474-402A-A07B-630179F8CA3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D-A474-402A-A07B-630179F8CA3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E-A474-402A-A07B-630179F8CA3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F-A474-402A-A07B-630179F8CA3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0-A474-402A-A07B-630179F8CA3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1-A474-402A-A07B-630179F8CA3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2-A474-402A-A07B-630179F8CA3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3-A474-402A-A07B-630179F8CA3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4-A474-402A-A07B-630179F8CA3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5-A474-402A-A07B-630179F8CA3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6-A474-402A-A07B-630179F8CA3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7-A474-402A-A07B-630179F8CA3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8-A474-402A-A07B-630179F8CA3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9-A474-402A-A07B-630179F8CA3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A-A474-402A-A07B-630179F8CA3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B-A474-402A-A07B-630179F8CA3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C-A474-402A-A07B-630179F8CA3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D-A474-402A-A07B-630179F8CA3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E-A474-402A-A07B-630179F8CA3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F-A474-402A-A07B-630179F8CA3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0-A474-402A-A07B-630179F8CA3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1-A474-402A-A07B-630179F8CA3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2-A474-402A-A07B-630179F8CA3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3-A474-402A-A07B-630179F8CA3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4-A474-402A-A07B-630179F8CA3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5-A474-402A-A07B-630179F8CA3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6-A474-402A-A07B-630179F8CA3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7-A474-402A-A07B-630179F8CA3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8-A474-402A-A07B-630179F8CA3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9-A474-402A-A07B-630179F8CA3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A-A474-402A-A07B-630179F8CA3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B-A474-402A-A07B-630179F8CA3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C-A474-402A-A07B-630179F8CA3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D-A474-402A-A07B-630179F8CA3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E-A474-402A-A07B-630179F8CA3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F-A474-402A-A07B-630179F8CA3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0-A474-402A-A07B-630179F8CA3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1-A474-402A-A07B-630179F8CA3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2-A474-402A-A07B-630179F8CA3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3-A474-402A-A07B-630179F8CA3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4-A474-402A-A07B-630179F8CA3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5-A474-402A-A07B-630179F8CA3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6-A474-402A-A07B-630179F8CA3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7-A474-402A-A07B-630179F8CA3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8-A474-402A-A07B-630179F8CA3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9-A474-402A-A07B-630179F8CA3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A-A474-402A-A07B-630179F8CA3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B-A474-402A-A07B-630179F8CA3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C-A474-402A-A07B-630179F8CA3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D-A474-402A-A07B-630179F8CA3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E-A474-402A-A07B-630179F8CA3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F-A474-402A-A07B-630179F8CA3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0-A474-402A-A07B-630179F8CA3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1-A474-402A-A07B-630179F8CA3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2-A474-402A-A07B-630179F8CA3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3-A474-402A-A07B-630179F8CA3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4-A474-402A-A07B-630179F8CA3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5-A474-402A-A07B-630179F8CA3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6-A474-402A-A07B-630179F8CA3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7-A474-402A-A07B-630179F8CA3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8-A474-402A-A07B-630179F8CA3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9-A474-402A-A07B-630179F8CA3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A-A474-402A-A07B-630179F8CA3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B-A474-402A-A07B-630179F8CA3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C-A474-402A-A07B-630179F8CA3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D-A474-402A-A07B-630179F8CA3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E-A474-402A-A07B-630179F8CA3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F-A474-402A-A07B-630179F8CA3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0-A474-402A-A07B-630179F8CA3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1-A474-402A-A07B-630179F8CA3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2-A474-402A-A07B-630179F8CA3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3-A474-402A-A07B-630179F8CA3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4-A474-402A-A07B-630179F8CA3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5-A474-402A-A07B-630179F8CA3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6-A474-402A-A07B-630179F8CA3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7-A474-402A-A07B-630179F8CA3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8-A474-402A-A07B-630179F8CA3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9-A474-402A-A07B-630179F8CA3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A-A474-402A-A07B-630179F8CA3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B-A474-402A-A07B-630179F8CA3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C-A474-402A-A07B-630179F8CA3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D-A474-402A-A07B-630179F8CA3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E-A474-402A-A07B-630179F8CA3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F-A474-402A-A07B-630179F8CA3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0-A474-402A-A07B-630179F8CA3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1-A474-402A-A07B-630179F8CA3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2-A474-402A-A07B-630179F8CA3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3-A474-402A-A07B-630179F8CA3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4-A474-402A-A07B-630179F8CA3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5-A474-402A-A07B-630179F8CA3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6-A474-402A-A07B-630179F8CA3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7-A474-402A-A07B-630179F8CA3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8-A474-402A-A07B-630179F8CA3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9-A474-402A-A07B-630179F8CA3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A-A474-402A-A07B-630179F8CA3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B-A474-402A-A07B-630179F8CA3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C-A474-402A-A07B-630179F8CA3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D-A474-402A-A07B-630179F8CA3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E-A474-402A-A07B-630179F8CA3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F-A474-402A-A07B-630179F8CA3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0-A474-402A-A07B-630179F8CA3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1-A474-402A-A07B-630179F8CA3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2-A474-402A-A07B-630179F8CA3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3-A474-402A-A07B-630179F8CA3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4-A474-402A-A07B-630179F8CA3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5-A474-402A-A07B-630179F8CA3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6-A474-402A-A07B-630179F8CA3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7-A474-402A-A07B-630179F8CA3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8-A474-402A-A07B-630179F8CA3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9-A474-402A-A07B-630179F8CA3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A-A474-402A-A07B-630179F8CA3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B-A474-402A-A07B-630179F8CA3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C-A474-402A-A07B-630179F8CA3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D-A474-402A-A07B-630179F8CA3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E-A474-402A-A07B-630179F8CA3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F-A474-402A-A07B-630179F8CA3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0-A474-402A-A07B-630179F8CA3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1-A474-402A-A07B-630179F8CA3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2-A474-402A-A07B-630179F8CA3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3-A474-402A-A07B-630179F8CA3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4-A474-402A-A07B-630179F8CA3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5-A474-402A-A07B-630179F8CA3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6-A474-402A-A07B-630179F8CA3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7-A474-402A-A07B-630179F8CA3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8-A474-402A-A07B-630179F8CA3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9-A474-402A-A07B-630179F8CA3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A-A474-402A-A07B-630179F8CA3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B-A474-402A-A07B-630179F8CA3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C-A474-402A-A07B-630179F8CA3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D-A474-402A-A07B-630179F8CA3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E-A474-402A-A07B-630179F8CA3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F-A474-402A-A07B-630179F8CA3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0-A474-402A-A07B-630179F8CA3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1-A474-402A-A07B-630179F8CA3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2-A474-402A-A07B-630179F8CA3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3-A474-402A-A07B-630179F8CA3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4-A474-402A-A07B-630179F8CA3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5-A474-402A-A07B-630179F8CA3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6-A474-402A-A07B-630179F8CA3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7-A474-402A-A07B-630179F8CA3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8-A474-402A-A07B-630179F8CA3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9-A474-402A-A07B-630179F8CA3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A-A474-402A-A07B-630179F8CA36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B-A474-402A-A07B-630179F8CA36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C-A474-402A-A07B-630179F8CA36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D-A474-402A-A07B-630179F8CA36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E-A474-402A-A07B-630179F8CA36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F-A474-402A-A07B-630179F8CA36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0-A474-402A-A07B-630179F8CA36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1-A474-402A-A07B-630179F8CA36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2-A474-402A-A07B-630179F8CA36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3-A474-402A-A07B-630179F8CA36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4-A474-402A-A07B-630179F8CA36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5-A474-402A-A07B-630179F8CA36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6-A474-402A-A07B-630179F8CA36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7-A474-402A-A07B-630179F8CA36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8-A474-402A-A07B-630179F8CA36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9-A474-402A-A07B-630179F8CA36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A-A474-402A-A07B-630179F8CA36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B-A474-402A-A07B-630179F8CA36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C-A474-402A-A07B-630179F8CA36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D-A474-402A-A07B-630179F8CA36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E-A474-402A-A07B-630179F8CA36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F-A474-402A-A07B-630179F8CA36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0-A474-402A-A07B-630179F8CA36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1-A474-402A-A07B-630179F8CA36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2-A474-402A-A07B-630179F8CA36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3-A474-402A-A07B-630179F8CA36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4-A474-402A-A07B-630179F8CA36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5-A474-402A-A07B-630179F8CA36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6-A474-402A-A07B-630179F8CA36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7-A474-402A-A07B-630179F8CA36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8-A474-402A-A07B-630179F8CA36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9-A474-402A-A07B-630179F8CA36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A-A474-402A-A07B-630179F8CA36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B-A474-402A-A07B-630179F8CA36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C-A474-402A-A07B-630179F8CA36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D-A474-402A-A07B-630179F8CA36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E-A474-402A-A07B-630179F8CA36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F-A474-402A-A07B-630179F8CA36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0-A474-402A-A07B-630179F8CA36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1-A474-402A-A07B-630179F8CA36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2-A474-402A-A07B-630179F8CA36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3-A474-402A-A07B-630179F8CA36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4-A474-402A-A07B-630179F8CA36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5-A474-402A-A07B-630179F8CA36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6-A474-402A-A07B-630179F8CA36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7-A474-402A-A07B-630179F8CA36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8-A474-402A-A07B-630179F8CA36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9-A474-402A-A07B-630179F8CA36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A-A474-402A-A07B-630179F8CA36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B-A474-402A-A07B-630179F8CA36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C-A474-402A-A07B-630179F8CA36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D-A474-402A-A07B-630179F8CA36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E-A474-402A-A07B-630179F8CA36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F-A474-402A-A07B-630179F8CA36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0-A474-402A-A07B-630179F8CA36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1-A474-402A-A07B-630179F8CA36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2-A474-402A-A07B-630179F8CA36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3-A474-402A-A07B-630179F8CA36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4-A474-402A-A07B-630179F8CA36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5-A474-402A-A07B-630179F8CA36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6-A474-402A-A07B-630179F8CA36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7-A474-402A-A07B-630179F8CA36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8-A474-402A-A07B-630179F8CA36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9-A474-402A-A07B-630179F8CA36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A-A474-402A-A07B-630179F8CA36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B-A474-402A-A07B-630179F8CA36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C-A474-402A-A07B-630179F8CA36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D-A474-402A-A07B-630179F8CA36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E-A474-402A-A07B-630179F8CA36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F-A474-402A-A07B-630179F8CA36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0-A474-402A-A07B-630179F8CA36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1-A474-402A-A07B-630179F8CA36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2-A474-402A-A07B-630179F8CA36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3-A474-402A-A07B-630179F8CA36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4-A474-402A-A07B-630179F8CA36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5-A474-402A-A07B-630179F8CA36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6-A474-402A-A07B-630179F8CA36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7-A474-402A-A07B-630179F8CA36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8-A474-402A-A07B-630179F8CA36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9-A474-402A-A07B-630179F8CA36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A-A474-402A-A07B-630179F8CA36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B-A474-402A-A07B-630179F8CA36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C-A474-402A-A07B-630179F8CA36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D-A474-402A-A07B-630179F8CA36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E-A474-402A-A07B-630179F8CA36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F-A474-402A-A07B-630179F8CA36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0-A474-402A-A07B-630179F8CA36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1-A474-402A-A07B-630179F8CA36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2-A474-402A-A07B-630179F8CA36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3-A474-402A-A07B-630179F8CA36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4-A474-402A-A07B-630179F8CA36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5-A474-402A-A07B-630179F8CA36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6-A474-402A-A07B-630179F8CA36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7-A474-402A-A07B-630179F8CA36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8-A474-402A-A07B-630179F8CA36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9-A474-402A-A07B-630179F8CA36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A-A474-402A-A07B-630179F8CA36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B-A474-402A-A07B-630179F8CA36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C-A474-402A-A07B-630179F8CA36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D-A474-402A-A07B-630179F8CA36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E-A474-402A-A07B-630179F8CA36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F-A474-402A-A07B-630179F8CA36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0-A474-402A-A07B-630179F8CA36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1-A474-402A-A07B-630179F8CA36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2-A474-402A-A07B-630179F8CA36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3-A474-402A-A07B-630179F8CA36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4-A474-402A-A07B-630179F8CA36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5-A474-402A-A07B-630179F8CA36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6-A474-402A-A07B-630179F8CA36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7-A474-402A-A07B-630179F8CA36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8-A474-402A-A07B-630179F8CA36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9-A474-402A-A07B-630179F8CA36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A-A474-402A-A07B-630179F8CA36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B-A474-402A-A07B-630179F8CA36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C-A474-402A-A07B-630179F8CA36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D-A474-402A-A07B-630179F8CA36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E-A474-402A-A07B-630179F8CA36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F-A474-402A-A07B-630179F8CA36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0-A474-402A-A07B-630179F8CA36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1-A474-402A-A07B-630179F8CA36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2-A474-402A-A07B-630179F8CA36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3-A474-402A-A07B-630179F8CA36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4-A474-402A-A07B-630179F8CA36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5-A474-402A-A07B-630179F8CA36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6-A474-402A-A07B-630179F8CA36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7-A474-402A-A07B-630179F8CA36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8-A474-402A-A07B-630179F8CA36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9-A474-402A-A07B-630179F8CA36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A-A474-402A-A07B-630179F8CA36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B-A474-402A-A07B-630179F8CA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'Collective Maps'!$U$4:$U$13</c:f>
              <c:numCache>
                <c:formatCode>0.00</c:formatCode>
                <c:ptCount val="10"/>
                <c:pt idx="0">
                  <c:v>3.3699611394731033</c:v>
                </c:pt>
                <c:pt idx="1">
                  <c:v>3.3699611394731033</c:v>
                </c:pt>
                <c:pt idx="2">
                  <c:v>3.3699611394731033</c:v>
                </c:pt>
                <c:pt idx="3">
                  <c:v>3.3699611394731033</c:v>
                </c:pt>
                <c:pt idx="4">
                  <c:v>3.3699611394731033</c:v>
                </c:pt>
                <c:pt idx="5">
                  <c:v>3.3699611394731033</c:v>
                </c:pt>
                <c:pt idx="6">
                  <c:v>3.3699611394731033</c:v>
                </c:pt>
                <c:pt idx="7">
                  <c:v>3.3699611394731033</c:v>
                </c:pt>
                <c:pt idx="8">
                  <c:v>3.3699611394731033</c:v>
                </c:pt>
                <c:pt idx="9">
                  <c:v>3.3699611394731033</c:v>
                </c:pt>
              </c:numCache>
            </c:numRef>
          </c:xVal>
          <c:yVal>
            <c:numRef>
              <c:f>'Collective Maps'!$V$4:$V$13</c:f>
              <c:numCache>
                <c:formatCode>0.00</c:formatCode>
                <c:ptCount val="10"/>
                <c:pt idx="0">
                  <c:v>0.43198431050197444</c:v>
                </c:pt>
                <c:pt idx="1">
                  <c:v>0.43198431050197444</c:v>
                </c:pt>
                <c:pt idx="2">
                  <c:v>0.43198431050197444</c:v>
                </c:pt>
                <c:pt idx="3">
                  <c:v>0.43198431050197444</c:v>
                </c:pt>
                <c:pt idx="4">
                  <c:v>0.43198431050197444</c:v>
                </c:pt>
                <c:pt idx="5">
                  <c:v>0.43198431050197444</c:v>
                </c:pt>
                <c:pt idx="6">
                  <c:v>0.43198431050197444</c:v>
                </c:pt>
                <c:pt idx="7">
                  <c:v>0.43198431050197444</c:v>
                </c:pt>
                <c:pt idx="8">
                  <c:v>0.43198431050197444</c:v>
                </c:pt>
                <c:pt idx="9">
                  <c:v>0.43198431050197444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'[1]Collective Maps'!$S$3:$S$12</c15:f>
                <c15:dlblRangeCache>
                  <c:ptCount val="10"/>
                  <c:pt idx="0">
                    <c:v>-1</c:v>
                  </c:pt>
                  <c:pt idx="1">
                    <c:v>-2</c:v>
                  </c:pt>
                  <c:pt idx="2">
                    <c:v>-3</c:v>
                  </c:pt>
                  <c:pt idx="3">
                    <c:v>-4</c:v>
                  </c:pt>
                  <c:pt idx="4">
                    <c:v>-5</c:v>
                  </c:pt>
                  <c:pt idx="5">
                    <c:v>-6</c:v>
                  </c:pt>
                  <c:pt idx="6">
                    <c:v>-7</c:v>
                  </c:pt>
                  <c:pt idx="7">
                    <c:v>-8</c:v>
                  </c:pt>
                  <c:pt idx="8">
                    <c:v>-9</c:v>
                  </c:pt>
                  <c:pt idx="9">
                    <c:v>-10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8C-A474-402A-A07B-630179F8CA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 sz="1600"/>
                  <a:t>MOLECULES  SiO</a:t>
                </a:r>
                <a:r>
                  <a:rPr lang="hr-HR" sz="1600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4427272961233594"/>
              <c:y val="0.96023850216882922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 anchor="ctr" anchorCtr="1"/>
          <a:lstStyle/>
          <a:p>
            <a:pPr>
              <a:defRPr sz="1200"/>
            </a:pPr>
            <a:endParaRPr lang="en-US"/>
          </a:p>
        </c:txPr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hr-HR" sz="1600"/>
                  <a:t>MOL</a:t>
                </a:r>
                <a:r>
                  <a:rPr lang="en-US" sz="1600"/>
                  <a:t>E</a:t>
                </a:r>
                <a:r>
                  <a:rPr lang="hr-HR" sz="1600"/>
                  <a:t>C</a:t>
                </a:r>
                <a:r>
                  <a:rPr lang="en-US" sz="1600"/>
                  <a:t>U</a:t>
                </a:r>
                <a:r>
                  <a:rPr lang="hr-HR" sz="1600"/>
                  <a:t>LES  </a:t>
                </a:r>
                <a:r>
                  <a:rPr lang="hr-HR" sz="1600" baseline="0"/>
                  <a:t> Al</a:t>
                </a:r>
                <a:r>
                  <a:rPr lang="hr-HR" sz="1600" baseline="-25000"/>
                  <a:t>2</a:t>
                </a:r>
                <a:r>
                  <a:rPr lang="hr-HR" sz="1600" baseline="0"/>
                  <a:t>O</a:t>
                </a:r>
                <a:r>
                  <a:rPr lang="hr-HR" sz="1600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1.0612905464169835E-2"/>
              <c:y val="0.43483713395436824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81952896"/>
        <c:crosses val="autoZero"/>
        <c:crossBetween val="midCat"/>
        <c:majorUnit val="5.000000000000001E-2"/>
        <c:minorUnit val="5.000000000000001E-2"/>
      </c:valAx>
      <c:spPr>
        <a:noFill/>
        <a:ln w="12700" cap="sq"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 l="8000" t="4000" r="4000" b="7000"/>
      </a:stretch>
    </a:blipFill>
    <a:ln w="0" cap="rnd"/>
    <a:effectLst>
      <a:glow>
        <a:schemeClr val="accent1">
          <a:alpha val="41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'2'!$P$56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B1-4A0F-9C64-C2438C9E5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FC2-48CB-9E05-75C3B5945E4A}"/>
              </c:ext>
            </c:extLst>
          </c:dPt>
          <c:dLbls>
            <c:delete val="1"/>
          </c:dLbls>
          <c:xVal>
            <c:numRef>
              <c:f>'2'!$B$7:$C$7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'2'!$F$7:$G$7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C2-48CB-9E05-75C3B5945E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'3'!$P$56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7-46EA-BE45-4C72F50F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63E-48B0-B1C2-D0AB60C162A6}"/>
              </c:ext>
            </c:extLst>
          </c:dPt>
          <c:dLbls>
            <c:delete val="1"/>
          </c:dLbls>
          <c:xVal>
            <c:numRef>
              <c:f>'3'!$B$7:$C$7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'3'!$F$7:$G$7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3E-48B0-B1C2-D0AB60C16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'4'!$P$56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06-4852-9712-A9621E54B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3C-400B-8905-8BA3AB29BD51}"/>
              </c:ext>
            </c:extLst>
          </c:dPt>
          <c:dLbls>
            <c:delete val="1"/>
          </c:dLbls>
          <c:xVal>
            <c:numRef>
              <c:f>'4'!$B$7:$C$7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'4'!$F$7:$G$7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3C-400B-8905-8BA3AB29B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'5'!$P$56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C-47FF-9BF4-BA74D1B8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3" name="Chart 2" title="U.M.F. Boron">
          <a:extLst>
            <a:ext uri="{FF2B5EF4-FFF2-40B4-BE49-F238E27FC236}">
              <a16:creationId xmlns:a16="http://schemas.microsoft.com/office/drawing/2014/main" id="{8C134F66-325C-469C-A9F8-EFEB935D5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4" name="Chart 3" title="STULL CONE 10">
          <a:extLst>
            <a:ext uri="{FF2B5EF4-FFF2-40B4-BE49-F238E27FC236}">
              <a16:creationId xmlns:a16="http://schemas.microsoft.com/office/drawing/2014/main" id="{FD428210-FF87-4F71-A426-348555E8C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9E819E39-B789-48B6-B9F6-4BB99F226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23F496B5-5D9F-4AD3-B840-631CF2FEA3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59C16A4F-E5E2-413F-ADBF-B114016A3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F04B7EC5-2F9D-415F-8FB0-A418F0EC66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F7E25F38-2D3B-49DF-BFA2-485FE6030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4C54CBB1-1E80-4DAC-87B2-390010ED28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C3F63A7A-00A6-482A-9EA8-6A58CD0FB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2BAA2B21-2DBE-43BC-9B4C-528F0517B6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6C677730-0C35-4F0E-8F0C-912229207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0F6EAD57-08BB-47FD-8099-BF7004F49E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10886</xdr:colOff>
      <xdr:row>15</xdr:row>
      <xdr:rowOff>130628</xdr:rowOff>
    </xdr:from>
    <xdr:to>
      <xdr:col>30</xdr:col>
      <xdr:colOff>60892</xdr:colOff>
      <xdr:row>44</xdr:row>
      <xdr:rowOff>149678</xdr:rowOff>
    </xdr:to>
    <xdr:graphicFrame macro="">
      <xdr:nvGraphicFramePr>
        <xdr:cNvPr id="3" name="Chart 2" title="U.M.F. Boron">
          <a:extLst>
            <a:ext uri="{FF2B5EF4-FFF2-40B4-BE49-F238E27FC236}">
              <a16:creationId xmlns:a16="http://schemas.microsoft.com/office/drawing/2014/main" id="{04428153-C422-4047-9EEB-DF87A4120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185057</xdr:colOff>
      <xdr:row>1</xdr:row>
      <xdr:rowOff>130629</xdr:rowOff>
    </xdr:from>
    <xdr:to>
      <xdr:col>17</xdr:col>
      <xdr:colOff>30865</xdr:colOff>
      <xdr:row>44</xdr:row>
      <xdr:rowOff>146958</xdr:rowOff>
    </xdr:to>
    <xdr:graphicFrame macro="">
      <xdr:nvGraphicFramePr>
        <xdr:cNvPr id="4" name="Chart 3" title="STULL CONE 10">
          <a:extLst>
            <a:ext uri="{FF2B5EF4-FFF2-40B4-BE49-F238E27FC236}">
              <a16:creationId xmlns:a16="http://schemas.microsoft.com/office/drawing/2014/main" id="{0D411407-8714-417C-AC42-A899262D3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0.00747</cdr:x>
      <cdr:y>0.13014</cdr:y>
    </cdr:from>
    <cdr:to>
      <cdr:x>0.07207</cdr:x>
      <cdr:y>0.98215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50764" y="522178"/>
          <a:ext cx="439057" cy="3418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5" name="Chart 4" title="U.M.F. Boron">
          <a:extLst>
            <a:ext uri="{FF2B5EF4-FFF2-40B4-BE49-F238E27FC236}">
              <a16:creationId xmlns:a16="http://schemas.microsoft.com/office/drawing/2014/main" id="{52686D1A-2ABF-4B0D-8739-DA16DEDF8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9" name="Chart 8" title="STULL CONE 10">
          <a:extLst>
            <a:ext uri="{FF2B5EF4-FFF2-40B4-BE49-F238E27FC236}">
              <a16:creationId xmlns:a16="http://schemas.microsoft.com/office/drawing/2014/main" id="{630FF15B-F57D-4D3C-A90E-AE8ED1AEBE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74C0DFD8-BD90-4744-BEF7-B41E3C93B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4DF77BDA-19A8-4A79-B168-AF6D8B9F1F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8A8EF64D-B0E5-4841-8EA2-907616FDF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B76A55E5-271E-4E76-86A4-3B15D6FC4E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094D3FA7-9539-4284-9124-CEC38B9BF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4F8366C1-6ECE-455D-946B-C98C5F752A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Calculators\EUMF-50%20Points-2025.xlsx" TargetMode="External"/><Relationship Id="rId1" Type="http://schemas.openxmlformats.org/officeDocument/2006/relationships/externalLinkPath" Target="EUMF-50%20Points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ference Recipe"/>
      <sheetName val="Date"/>
      <sheetName val="Collective Formula"/>
      <sheetName val="Collective Ma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Chemical Analysis"/>
    </sheetNames>
    <sheetDataSet>
      <sheetData sheetId="0"/>
      <sheetData sheetId="1"/>
      <sheetData sheetId="2"/>
      <sheetData sheetId="3">
        <row r="3">
          <cell r="S3">
            <v>-1</v>
          </cell>
        </row>
        <row r="4">
          <cell r="S4">
            <v>-2</v>
          </cell>
        </row>
        <row r="5">
          <cell r="S5">
            <v>-3</v>
          </cell>
        </row>
        <row r="6">
          <cell r="S6">
            <v>-4</v>
          </cell>
        </row>
        <row r="7">
          <cell r="S7">
            <v>-5</v>
          </cell>
        </row>
        <row r="8">
          <cell r="S8">
            <v>-6</v>
          </cell>
        </row>
        <row r="9">
          <cell r="S9">
            <v>-7</v>
          </cell>
        </row>
        <row r="10">
          <cell r="S10">
            <v>-8</v>
          </cell>
        </row>
        <row r="11">
          <cell r="S11">
            <v>-9</v>
          </cell>
        </row>
        <row r="12">
          <cell r="S12">
            <v>-10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139"/>
  <sheetViews>
    <sheetView showGridLines="0" showZeros="0" tabSelected="1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-1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/>
      <c r="C21" s="160"/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/>
      <c r="C22" s="160"/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24E49963-2AE2-4D6F-9B00-D7A4FBB3F481}">
      <formula1>Chem</formula1>
    </dataValidation>
  </dataValidations>
  <pageMargins left="0.7" right="0.7" top="0.75" bottom="0.75" header="0.3" footer="0.3"/>
  <pageSetup paperSize="9" orientation="portrait" r:id="rId1"/>
  <ignoredErrors>
    <ignoredError sqref="B2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482BAD17-CF52-4DBD-ABFC-ABE2252776BF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-10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53DC7986-01AA-4ACC-97B0-65D6D04893C7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FAE974B-29AD-41E9-A596-5D82C97AE285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A9835256-87D1-4ECD-AF1B-4AF1C085B657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59F12-5E4C-4AF2-8BB9-8B788324DE7C}">
  <sheetPr codeName="Sheet11"/>
  <dimension ref="B1:AG43"/>
  <sheetViews>
    <sheetView showGridLines="0" showZeros="0" workbookViewId="0">
      <selection activeCell="L52" sqref="L52"/>
    </sheetView>
  </sheetViews>
  <sheetFormatPr defaultRowHeight="12.45" x14ac:dyDescent="0.3"/>
  <cols>
    <col min="1" max="1" width="1.84375" customWidth="1"/>
    <col min="2" max="2" width="7.69140625" customWidth="1"/>
    <col min="18" max="18" width="4.23046875" customWidth="1"/>
    <col min="19" max="19" width="12.3828125" customWidth="1"/>
    <col min="20" max="20" width="4.69140625" customWidth="1"/>
    <col min="21" max="21" width="8.23046875" customWidth="1"/>
    <col min="22" max="22" width="8.69140625" customWidth="1"/>
  </cols>
  <sheetData>
    <row r="1" spans="2:33" x14ac:dyDescent="0.3"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</row>
    <row r="2" spans="2:33" ht="12.9" thickBot="1" x14ac:dyDescent="0.35"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S2" s="261" t="s">
        <v>107</v>
      </c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</row>
    <row r="3" spans="2:33" ht="15.45" thickBot="1" x14ac:dyDescent="0.5"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S3" s="258" t="s">
        <v>108</v>
      </c>
      <c r="T3" s="259"/>
      <c r="U3" s="217" t="s">
        <v>113</v>
      </c>
      <c r="V3" s="206" t="s">
        <v>114</v>
      </c>
      <c r="W3" s="206" t="s">
        <v>110</v>
      </c>
      <c r="X3" s="207" t="s">
        <v>148</v>
      </c>
      <c r="Y3" s="206" t="s">
        <v>147</v>
      </c>
      <c r="Z3" s="206" t="s">
        <v>111</v>
      </c>
      <c r="AA3" s="208" t="str">
        <f>'1'!B$10</f>
        <v xml:space="preserve">MgO </v>
      </c>
      <c r="AB3" s="208" t="str">
        <f>'1'!C$10</f>
        <v xml:space="preserve">CaO </v>
      </c>
      <c r="AC3" s="208" t="str">
        <f>'1'!D$10</f>
        <v>SrO</v>
      </c>
      <c r="AD3" s="208" t="str">
        <f>'1'!E$10</f>
        <v xml:space="preserve">BaO </v>
      </c>
      <c r="AE3" s="209" t="str">
        <f>'1'!F$10</f>
        <v>ZnO</v>
      </c>
      <c r="AF3" s="188" t="s">
        <v>83</v>
      </c>
      <c r="AG3" s="156" t="s">
        <v>112</v>
      </c>
    </row>
    <row r="4" spans="2:33" ht="15" thickBot="1" x14ac:dyDescent="0.45"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S4" s="215" t="str">
        <f>'1'!B2</f>
        <v>010125</v>
      </c>
      <c r="T4" s="216">
        <f>'1'!C2</f>
        <v>-1</v>
      </c>
      <c r="U4" s="210">
        <f>'1'!$B$7</f>
        <v>3.3699611394731033</v>
      </c>
      <c r="V4" s="205">
        <f>'1'!$F$7</f>
        <v>0.43198431050197444</v>
      </c>
      <c r="W4" s="205">
        <f>'1'!$B$5</f>
        <v>7.8011192942566376</v>
      </c>
      <c r="X4" s="205">
        <f>'1'!$D$7</f>
        <v>0</v>
      </c>
      <c r="Y4" s="205">
        <f>'1'!$D$5</f>
        <v>0.29767895199098227</v>
      </c>
      <c r="Z4" s="205">
        <f>'1'!$F$5</f>
        <v>0.70232104800901773</v>
      </c>
      <c r="AA4" s="205">
        <f>'1'!B$11</f>
        <v>1.9618405578313161E-3</v>
      </c>
      <c r="AB4" s="205">
        <f>'1'!C$11</f>
        <v>0.70035920745118641</v>
      </c>
      <c r="AC4" s="205">
        <f>'1'!D$11</f>
        <v>0</v>
      </c>
      <c r="AD4" s="205">
        <f>'1'!E$11</f>
        <v>0</v>
      </c>
      <c r="AE4" s="141">
        <f>'1'!F$11</f>
        <v>0</v>
      </c>
      <c r="AF4" s="198">
        <f>'1'!$G$3</f>
        <v>10</v>
      </c>
      <c r="AG4" s="157">
        <f>'1'!P56</f>
        <v>1305</v>
      </c>
    </row>
    <row r="5" spans="2:33" ht="15" thickBot="1" x14ac:dyDescent="0.45"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S5" s="215" t="str">
        <f>'2'!B2</f>
        <v>010125</v>
      </c>
      <c r="T5" s="216">
        <f>'2'!C2</f>
        <v>-2</v>
      </c>
      <c r="U5" s="211">
        <f>'2'!$B$7</f>
        <v>3.3699611394731033</v>
      </c>
      <c r="V5" s="200">
        <f>'2'!$F$7</f>
        <v>0.43198431050197444</v>
      </c>
      <c r="W5" s="200">
        <f>'2'!$B$5</f>
        <v>7.8011192942566376</v>
      </c>
      <c r="X5" s="200">
        <f>'2'!$D$7</f>
        <v>0</v>
      </c>
      <c r="Y5" s="200">
        <f>'2'!$D$5</f>
        <v>0.29767895199098227</v>
      </c>
      <c r="Z5" s="200">
        <f>'2'!$F$5</f>
        <v>0.70232104800901773</v>
      </c>
      <c r="AA5" s="200">
        <f>'2'!B$11</f>
        <v>1.9618405578313161E-3</v>
      </c>
      <c r="AB5" s="200">
        <f>'2'!C$11</f>
        <v>0.70035920745118641</v>
      </c>
      <c r="AC5" s="200">
        <f>'2'!D$11</f>
        <v>0</v>
      </c>
      <c r="AD5" s="200">
        <f>'2'!E$11</f>
        <v>0</v>
      </c>
      <c r="AE5" s="201">
        <f>'2'!F$11</f>
        <v>0</v>
      </c>
      <c r="AF5" s="198">
        <f>'2'!$G$3</f>
        <v>10</v>
      </c>
      <c r="AG5" s="220">
        <f>'2'!P56</f>
        <v>1305</v>
      </c>
    </row>
    <row r="6" spans="2:33" ht="15" thickBot="1" x14ac:dyDescent="0.45"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S6" s="215" t="str">
        <f>'3'!$B$2</f>
        <v>010125</v>
      </c>
      <c r="T6" s="216">
        <f>'3'!C2</f>
        <v>-3</v>
      </c>
      <c r="U6" s="211">
        <f>'3'!$B$7</f>
        <v>3.3699611394731033</v>
      </c>
      <c r="V6" s="200">
        <f>'3'!$F$7</f>
        <v>0.43198431050197444</v>
      </c>
      <c r="W6" s="200">
        <f>'3'!$B$5</f>
        <v>7.8011192942566376</v>
      </c>
      <c r="X6" s="200">
        <f>'3'!$D$7</f>
        <v>0</v>
      </c>
      <c r="Y6" s="200">
        <f>'3'!$D$5</f>
        <v>0.29767895199098227</v>
      </c>
      <c r="Z6" s="200">
        <f>'3'!$F$5</f>
        <v>0.70232104800901773</v>
      </c>
      <c r="AA6" s="200">
        <f>'3'!B$11</f>
        <v>1.9618405578313161E-3</v>
      </c>
      <c r="AB6" s="200">
        <f>'3'!C$11</f>
        <v>0.70035920745118641</v>
      </c>
      <c r="AC6" s="200">
        <f>'3'!D$11</f>
        <v>0</v>
      </c>
      <c r="AD6" s="200">
        <f>'3'!E$11</f>
        <v>0</v>
      </c>
      <c r="AE6" s="201">
        <f>'3'!F$11</f>
        <v>0</v>
      </c>
      <c r="AF6" s="198">
        <f>'3'!$G$3</f>
        <v>10</v>
      </c>
      <c r="AG6" s="220">
        <f>'3'!P56</f>
        <v>1305</v>
      </c>
    </row>
    <row r="7" spans="2:33" ht="15" thickBot="1" x14ac:dyDescent="0.45"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S7" s="215" t="str">
        <f>'4'!$B$2</f>
        <v>010125</v>
      </c>
      <c r="T7" s="216">
        <f>'4'!C2</f>
        <v>-4</v>
      </c>
      <c r="U7" s="211">
        <f>'4'!$B$7</f>
        <v>3.3699611394731033</v>
      </c>
      <c r="V7" s="200">
        <f>'4'!$F$7</f>
        <v>0.43198431050197444</v>
      </c>
      <c r="W7" s="200">
        <f>'4'!$B$5</f>
        <v>7.8011192942566376</v>
      </c>
      <c r="X7" s="200">
        <f>'4'!$D$7</f>
        <v>0</v>
      </c>
      <c r="Y7" s="200">
        <f>'4'!$D$5</f>
        <v>0.29767895199098227</v>
      </c>
      <c r="Z7" s="200">
        <f>'4'!$F$5</f>
        <v>0.70232104800901773</v>
      </c>
      <c r="AA7" s="200">
        <f>'4'!B$11</f>
        <v>1.9618405578313161E-3</v>
      </c>
      <c r="AB7" s="200">
        <f>'4'!C$11</f>
        <v>0.70035920745118641</v>
      </c>
      <c r="AC7" s="200">
        <f>'4'!D$11</f>
        <v>0</v>
      </c>
      <c r="AD7" s="200">
        <f>'4'!E$11</f>
        <v>0</v>
      </c>
      <c r="AE7" s="201">
        <f>'4'!F$11</f>
        <v>0</v>
      </c>
      <c r="AF7" s="198">
        <f>'4'!$G$3</f>
        <v>10</v>
      </c>
      <c r="AG7" s="220">
        <f>'4'!P56</f>
        <v>1305</v>
      </c>
    </row>
    <row r="8" spans="2:33" ht="15" thickBot="1" x14ac:dyDescent="0.45">
      <c r="B8" s="260"/>
      <c r="C8" s="26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S8" s="215" t="str">
        <f>'5'!$B$2</f>
        <v>010125</v>
      </c>
      <c r="T8" s="216">
        <f>'5'!C2</f>
        <v>-6</v>
      </c>
      <c r="U8" s="211">
        <f>'5'!$B$7</f>
        <v>3.3699611394731033</v>
      </c>
      <c r="V8" s="200">
        <f>'5'!$F$7</f>
        <v>0.43198431050197444</v>
      </c>
      <c r="W8" s="200">
        <f>'5'!$B$5</f>
        <v>7.8011192942566376</v>
      </c>
      <c r="X8" s="200">
        <f>'5'!$D$7</f>
        <v>0</v>
      </c>
      <c r="Y8" s="200">
        <f>'5'!$D$5</f>
        <v>0.29767895199098227</v>
      </c>
      <c r="Z8" s="200">
        <f>'5'!$F$5</f>
        <v>0.70232104800901773</v>
      </c>
      <c r="AA8" s="200">
        <f>'5'!B$11</f>
        <v>1.9618405578313161E-3</v>
      </c>
      <c r="AB8" s="200">
        <f>'5'!C$11</f>
        <v>0.70035920745118641</v>
      </c>
      <c r="AC8" s="200">
        <f>'5'!D$11</f>
        <v>0</v>
      </c>
      <c r="AD8" s="200">
        <f>'5'!E$11</f>
        <v>0</v>
      </c>
      <c r="AE8" s="201">
        <f>'5'!F$11</f>
        <v>0</v>
      </c>
      <c r="AF8" s="198">
        <f>'5'!$G$3</f>
        <v>10</v>
      </c>
      <c r="AG8" s="220">
        <f>'5'!P56</f>
        <v>1305</v>
      </c>
    </row>
    <row r="9" spans="2:33" ht="15" thickBot="1" x14ac:dyDescent="0.45"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S9" s="215" t="str">
        <f>'6'!$B$2</f>
        <v>010125</v>
      </c>
      <c r="T9" s="216">
        <f>'6'!C2</f>
        <v>-6</v>
      </c>
      <c r="U9" s="211">
        <f>'6'!$B$7</f>
        <v>3.3699611394731033</v>
      </c>
      <c r="V9" s="200">
        <f>'6'!$F$7</f>
        <v>0.43198431050197444</v>
      </c>
      <c r="W9" s="200">
        <f>'6'!$B$5</f>
        <v>7.8011192942566376</v>
      </c>
      <c r="X9" s="200">
        <f>'6'!$D$7</f>
        <v>0</v>
      </c>
      <c r="Y9" s="200">
        <f>'6'!$D$5</f>
        <v>0.29767895199098227</v>
      </c>
      <c r="Z9" s="200">
        <f>'6'!$F$5</f>
        <v>0.70232104800901773</v>
      </c>
      <c r="AA9" s="200">
        <f>'6'!B$11</f>
        <v>1.9618405578313161E-3</v>
      </c>
      <c r="AB9" s="200">
        <f>'6'!C$11</f>
        <v>0.70035920745118641</v>
      </c>
      <c r="AC9" s="200">
        <f>'6'!D$11</f>
        <v>0</v>
      </c>
      <c r="AD9" s="200">
        <f>'6'!E$11</f>
        <v>0</v>
      </c>
      <c r="AE9" s="201">
        <f>'6'!F$11</f>
        <v>0</v>
      </c>
      <c r="AF9" s="198">
        <f>'6'!$G$3</f>
        <v>10</v>
      </c>
      <c r="AG9" s="220">
        <f>'6'!P56</f>
        <v>1305</v>
      </c>
    </row>
    <row r="10" spans="2:33" ht="15" thickBot="1" x14ac:dyDescent="0.45"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S10" s="215" t="str">
        <f>'7'!$B$2</f>
        <v>010125</v>
      </c>
      <c r="T10" s="216">
        <f>'7'!C2</f>
        <v>-7</v>
      </c>
      <c r="U10" s="211">
        <f>'7'!$B$7</f>
        <v>3.3699611394731033</v>
      </c>
      <c r="V10" s="200">
        <f>'7'!$F$7</f>
        <v>0.43198431050197444</v>
      </c>
      <c r="W10" s="200">
        <f>'7'!$B$5</f>
        <v>7.8011192942566376</v>
      </c>
      <c r="X10" s="200">
        <f>'7'!$D$7</f>
        <v>0</v>
      </c>
      <c r="Y10" s="200">
        <f>'7'!$D$5</f>
        <v>0.29767895199098227</v>
      </c>
      <c r="Z10" s="200">
        <f>'7'!$F$5</f>
        <v>0.70232104800901773</v>
      </c>
      <c r="AA10" s="200">
        <f>'7'!B$11</f>
        <v>1.9618405578313161E-3</v>
      </c>
      <c r="AB10" s="200">
        <f>'7'!C$11</f>
        <v>0.70035920745118641</v>
      </c>
      <c r="AC10" s="200">
        <f>'7'!D$11</f>
        <v>0</v>
      </c>
      <c r="AD10" s="200">
        <f>'7'!E$11</f>
        <v>0</v>
      </c>
      <c r="AE10" s="201">
        <f>'7'!F$11</f>
        <v>0</v>
      </c>
      <c r="AF10" s="198">
        <f>'7'!$G$3</f>
        <v>10</v>
      </c>
      <c r="AG10" s="220">
        <f>'7'!P56</f>
        <v>1305</v>
      </c>
    </row>
    <row r="11" spans="2:33" ht="15" thickBot="1" x14ac:dyDescent="0.45"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S11" s="215" t="str">
        <f>'8'!$B$2</f>
        <v>010125</v>
      </c>
      <c r="T11" s="216">
        <f>'8'!C2</f>
        <v>-8</v>
      </c>
      <c r="U11" s="211">
        <f>'8'!$B$7</f>
        <v>3.3699611394731033</v>
      </c>
      <c r="V11" s="200">
        <f>'8'!$F$7</f>
        <v>0.43198431050197444</v>
      </c>
      <c r="W11" s="200">
        <f>'8'!$B$5</f>
        <v>7.8011192942566376</v>
      </c>
      <c r="X11" s="200">
        <f>'8'!$D$7</f>
        <v>0</v>
      </c>
      <c r="Y11" s="200">
        <f>'8'!$D$5</f>
        <v>0.29767895199098227</v>
      </c>
      <c r="Z11" s="200">
        <f>'8'!$F$5</f>
        <v>0.70232104800901773</v>
      </c>
      <c r="AA11" s="200">
        <f>'8'!B$11</f>
        <v>1.9618405578313161E-3</v>
      </c>
      <c r="AB11" s="200">
        <f>'8'!C$11</f>
        <v>0.70035920745118641</v>
      </c>
      <c r="AC11" s="200">
        <f>'8'!D$11</f>
        <v>0</v>
      </c>
      <c r="AD11" s="200">
        <f>'8'!E$11</f>
        <v>0</v>
      </c>
      <c r="AE11" s="201">
        <f>'8'!F$11</f>
        <v>0</v>
      </c>
      <c r="AF11" s="198">
        <f>'8'!$G$3</f>
        <v>10</v>
      </c>
      <c r="AG11" s="220">
        <f>'8'!P56</f>
        <v>1305</v>
      </c>
    </row>
    <row r="12" spans="2:33" ht="15" thickBot="1" x14ac:dyDescent="0.45"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S12" s="215" t="str">
        <f>'9'!$B$2</f>
        <v>010125</v>
      </c>
      <c r="T12" s="216">
        <f>'9'!C2</f>
        <v>-9</v>
      </c>
      <c r="U12" s="211">
        <f>'9'!$B$7</f>
        <v>3.3699611394731033</v>
      </c>
      <c r="V12" s="200">
        <f>'9'!$F$7</f>
        <v>0.43198431050197444</v>
      </c>
      <c r="W12" s="200">
        <f>'9'!$B$5</f>
        <v>7.8011192942566376</v>
      </c>
      <c r="X12" s="200">
        <f>'9'!$D$7</f>
        <v>0</v>
      </c>
      <c r="Y12" s="200">
        <f>'9'!$D$5</f>
        <v>0.29767895199098227</v>
      </c>
      <c r="Z12" s="200">
        <f>'9'!$F$5</f>
        <v>0.70232104800901773</v>
      </c>
      <c r="AA12" s="200">
        <f>'9'!B$11</f>
        <v>1.9618405578313161E-3</v>
      </c>
      <c r="AB12" s="200">
        <f>'9'!C$11</f>
        <v>0.70035920745118641</v>
      </c>
      <c r="AC12" s="200">
        <f>'9'!D$11</f>
        <v>0</v>
      </c>
      <c r="AD12" s="200">
        <f>'9'!E$11</f>
        <v>0</v>
      </c>
      <c r="AE12" s="201">
        <f>'9'!F$11</f>
        <v>0</v>
      </c>
      <c r="AF12" s="198">
        <f>'9'!$G$3</f>
        <v>10</v>
      </c>
      <c r="AG12" s="220">
        <f>'9'!P56</f>
        <v>1305</v>
      </c>
    </row>
    <row r="13" spans="2:33" ht="15" thickBot="1" x14ac:dyDescent="0.45"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S13" s="215" t="str">
        <f>'10'!$B$2</f>
        <v>010125</v>
      </c>
      <c r="T13" s="216">
        <f>'10'!C2</f>
        <v>-10</v>
      </c>
      <c r="U13" s="212">
        <f>'10'!$B$7</f>
        <v>3.3699611394731033</v>
      </c>
      <c r="V13" s="202">
        <f>'10'!$F$7</f>
        <v>0.43198431050197444</v>
      </c>
      <c r="W13" s="202">
        <f>'10'!$B$5</f>
        <v>7.8011192942566376</v>
      </c>
      <c r="X13" s="202">
        <f>'10'!$D$7</f>
        <v>0</v>
      </c>
      <c r="Y13" s="202">
        <f>'10'!$D$5</f>
        <v>0.29767895199098227</v>
      </c>
      <c r="Z13" s="202">
        <f>'10'!$F$5</f>
        <v>0.70232104800901773</v>
      </c>
      <c r="AA13" s="202">
        <f>'10'!B$11</f>
        <v>1.9618405578313161E-3</v>
      </c>
      <c r="AB13" s="202">
        <f>'10'!C$11</f>
        <v>0.70035920745118641</v>
      </c>
      <c r="AC13" s="202">
        <f>'10'!D$11</f>
        <v>0</v>
      </c>
      <c r="AD13" s="202">
        <f>'10'!E$11</f>
        <v>0</v>
      </c>
      <c r="AE13" s="203">
        <f>'10'!F$11</f>
        <v>0</v>
      </c>
      <c r="AF13" s="199">
        <f>'10'!$G$3</f>
        <v>10</v>
      </c>
      <c r="AG13" s="221">
        <f>'10'!P56</f>
        <v>1305</v>
      </c>
    </row>
    <row r="14" spans="2:33" ht="14.6" x14ac:dyDescent="0.4"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S14" s="213"/>
      <c r="T14" s="214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9"/>
    </row>
    <row r="15" spans="2:33" x14ac:dyDescent="0.3"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</row>
    <row r="16" spans="2:33" x14ac:dyDescent="0.3"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U16" t="s">
        <v>109</v>
      </c>
    </row>
    <row r="17" spans="2:23" x14ac:dyDescent="0.3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</row>
    <row r="18" spans="2:23" x14ac:dyDescent="0.3"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</row>
    <row r="19" spans="2:23" x14ac:dyDescent="0.3"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U19" s="142"/>
      <c r="V19" s="142"/>
    </row>
    <row r="20" spans="2:23" x14ac:dyDescent="0.3"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U20" s="143"/>
      <c r="V20" s="143"/>
      <c r="W20" s="144"/>
    </row>
    <row r="21" spans="2:23" x14ac:dyDescent="0.3"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U21" s="143"/>
      <c r="V21" s="143"/>
      <c r="W21" s="144"/>
    </row>
    <row r="22" spans="2:23" x14ac:dyDescent="0.3"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U22" s="143"/>
      <c r="V22" s="143"/>
      <c r="W22" s="144"/>
    </row>
    <row r="23" spans="2:23" x14ac:dyDescent="0.3"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U23" s="143"/>
      <c r="V23" s="143"/>
      <c r="W23" s="144"/>
    </row>
    <row r="24" spans="2:23" x14ac:dyDescent="0.3"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U24" s="143"/>
      <c r="V24" s="143"/>
      <c r="W24" s="144"/>
    </row>
    <row r="25" spans="2:23" x14ac:dyDescent="0.3"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U25" s="143"/>
      <c r="V25" s="143"/>
      <c r="W25" s="144"/>
    </row>
    <row r="26" spans="2:23" x14ac:dyDescent="0.3"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U26" s="143"/>
      <c r="V26" s="143"/>
      <c r="W26" s="144"/>
    </row>
    <row r="27" spans="2:23" x14ac:dyDescent="0.3"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U27" s="143"/>
      <c r="V27" s="143"/>
      <c r="W27" s="144"/>
    </row>
    <row r="28" spans="2:23" x14ac:dyDescent="0.3"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U28" s="143"/>
      <c r="V28" s="143"/>
      <c r="W28" s="144"/>
    </row>
    <row r="29" spans="2:23" x14ac:dyDescent="0.3"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U29" s="143"/>
      <c r="V29" s="143"/>
      <c r="W29" s="144"/>
    </row>
    <row r="30" spans="2:23" x14ac:dyDescent="0.3">
      <c r="B30" s="260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</row>
    <row r="31" spans="2:23" x14ac:dyDescent="0.3"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</row>
    <row r="32" spans="2:23" x14ac:dyDescent="0.3"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</row>
    <row r="33" spans="2:16" x14ac:dyDescent="0.3"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</row>
    <row r="34" spans="2:16" x14ac:dyDescent="0.3"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</row>
    <row r="35" spans="2:16" x14ac:dyDescent="0.3"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</row>
    <row r="36" spans="2:16" x14ac:dyDescent="0.3"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</row>
    <row r="37" spans="2:16" x14ac:dyDescent="0.3"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</row>
    <row r="38" spans="2:16" x14ac:dyDescent="0.3"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</row>
    <row r="39" spans="2:16" x14ac:dyDescent="0.3"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</row>
    <row r="40" spans="2:16" x14ac:dyDescent="0.3"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</row>
    <row r="41" spans="2:16" x14ac:dyDescent="0.3"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</row>
    <row r="42" spans="2:16" x14ac:dyDescent="0.3"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</row>
    <row r="43" spans="2:16" x14ac:dyDescent="0.3"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</row>
  </sheetData>
  <mergeCells count="3">
    <mergeCell ref="S3:T3"/>
    <mergeCell ref="B2:P43"/>
    <mergeCell ref="S2:AF2"/>
  </mergeCells>
  <pageMargins left="0.7" right="0.7" top="0.75" bottom="0.75" header="0.3" footer="0.3"/>
  <ignoredErrors>
    <ignoredError sqref="Y5:Z5 AF5" formula="1"/>
    <ignoredError sqref="T4:T13" unlocked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1:Q42"/>
  <sheetViews>
    <sheetView showZeros="0" zoomScale="110" zoomScaleNormal="110" zoomScalePageLayoutView="80" workbookViewId="0">
      <selection activeCell="S31" sqref="S31"/>
    </sheetView>
  </sheetViews>
  <sheetFormatPr defaultColWidth="8.84375" defaultRowHeight="12.45" x14ac:dyDescent="0.3"/>
  <cols>
    <col min="2" max="2" width="2.69140625" customWidth="1"/>
    <col min="3" max="3" width="17.15234375" style="2" bestFit="1" customWidth="1"/>
    <col min="4" max="4" width="19.53515625" style="3" customWidth="1"/>
    <col min="5" max="5" width="2.69140625" customWidth="1"/>
    <col min="6" max="6" width="17.15234375" style="2" bestFit="1" customWidth="1"/>
    <col min="7" max="7" width="13.15234375" style="3" bestFit="1" customWidth="1"/>
    <col min="8" max="8" width="2.3828125" customWidth="1"/>
    <col min="9" max="9" width="16.23046875" style="2" bestFit="1" customWidth="1"/>
    <col min="10" max="10" width="13" style="3" bestFit="1" customWidth="1"/>
    <col min="11" max="11" width="2.3828125" customWidth="1"/>
    <col min="12" max="12" width="18.3828125" style="2" bestFit="1" customWidth="1"/>
    <col min="13" max="13" width="18.69140625" style="3" bestFit="1" customWidth="1"/>
    <col min="14" max="14" width="2.3828125" customWidth="1"/>
    <col min="15" max="15" width="19.3828125" style="2" bestFit="1" customWidth="1"/>
    <col min="16" max="16" width="16" style="3" bestFit="1" customWidth="1"/>
    <col min="17" max="17" width="2.3828125" customWidth="1"/>
  </cols>
  <sheetData>
    <row r="1" spans="2:17" ht="12.9" thickBot="1" x14ac:dyDescent="0.35"/>
    <row r="2" spans="2:17" ht="12.9" thickBot="1" x14ac:dyDescent="0.35">
      <c r="B2" s="4"/>
      <c r="C2" s="5"/>
      <c r="D2" s="6"/>
      <c r="E2" s="7"/>
      <c r="F2" s="5"/>
      <c r="G2" s="6"/>
      <c r="H2" s="7"/>
      <c r="I2" s="5"/>
      <c r="J2" s="6"/>
      <c r="K2" s="7"/>
      <c r="L2" s="5"/>
      <c r="M2" s="6"/>
      <c r="N2" s="7"/>
      <c r="O2" s="5"/>
      <c r="P2" s="6"/>
      <c r="Q2" s="8"/>
    </row>
    <row r="3" spans="2:17" ht="14.25" customHeight="1" thickBot="1" x14ac:dyDescent="0.35">
      <c r="B3" s="9"/>
      <c r="C3" s="264">
        <v>1</v>
      </c>
      <c r="D3" s="265"/>
      <c r="E3" s="11"/>
      <c r="F3" s="264">
        <v>2</v>
      </c>
      <c r="G3" s="265"/>
      <c r="H3" s="11"/>
      <c r="I3" s="264">
        <v>3</v>
      </c>
      <c r="J3" s="265"/>
      <c r="K3" s="11"/>
      <c r="L3" s="264">
        <v>4</v>
      </c>
      <c r="M3" s="265"/>
      <c r="N3" s="11"/>
      <c r="O3" s="264">
        <v>5</v>
      </c>
      <c r="P3" s="265"/>
      <c r="Q3" s="12"/>
    </row>
    <row r="4" spans="2:17" ht="12.9" thickBot="1" x14ac:dyDescent="0.35">
      <c r="B4" s="9"/>
      <c r="C4" s="20" t="str">
        <f>Date!B2</f>
        <v>010125</v>
      </c>
      <c r="D4" s="19">
        <f>'1'!C2</f>
        <v>-1</v>
      </c>
      <c r="E4" s="10"/>
      <c r="F4" s="20" t="str">
        <f>'2'!B2</f>
        <v>010125</v>
      </c>
      <c r="G4" s="19">
        <f>'2'!C2</f>
        <v>-2</v>
      </c>
      <c r="H4" s="11"/>
      <c r="I4" s="21" t="str">
        <f>'3'!B2</f>
        <v>010125</v>
      </c>
      <c r="J4" s="19">
        <f>'3'!C2</f>
        <v>-3</v>
      </c>
      <c r="K4" s="11"/>
      <c r="L4" s="20" t="str">
        <f>'4'!B2</f>
        <v>010125</v>
      </c>
      <c r="M4" s="19">
        <f>'4'!C2</f>
        <v>-4</v>
      </c>
      <c r="N4" s="11"/>
      <c r="O4" s="20" t="str">
        <f>'5'!B2</f>
        <v>010125</v>
      </c>
      <c r="P4" s="19">
        <f>'5'!C2</f>
        <v>-6</v>
      </c>
      <c r="Q4" s="12"/>
    </row>
    <row r="5" spans="2:17" x14ac:dyDescent="0.3">
      <c r="B5" s="9"/>
      <c r="C5" s="87" t="str">
        <f>'1'!F16</f>
        <v>Neph Sy</v>
      </c>
      <c r="D5" s="1">
        <f>'1'!G16</f>
        <v>40</v>
      </c>
      <c r="E5" s="88"/>
      <c r="F5" s="89" t="str">
        <f>'2'!F16</f>
        <v>Neph Sy</v>
      </c>
      <c r="G5" s="1">
        <f>'2'!G16</f>
        <v>40</v>
      </c>
      <c r="H5" s="88"/>
      <c r="I5" s="89" t="str">
        <f>'3'!F16</f>
        <v>Neph Sy</v>
      </c>
      <c r="J5" s="1">
        <f>'3'!G16</f>
        <v>40</v>
      </c>
      <c r="K5" s="88"/>
      <c r="L5" s="87" t="str">
        <f>'4'!F16</f>
        <v>Neph Sy</v>
      </c>
      <c r="M5" s="1">
        <f>'4'!G16</f>
        <v>40</v>
      </c>
      <c r="N5" s="88"/>
      <c r="O5" s="89" t="str">
        <f>'5'!F16</f>
        <v>Neph Sy</v>
      </c>
      <c r="P5" s="1">
        <f>'5'!G16</f>
        <v>40</v>
      </c>
      <c r="Q5" s="12"/>
    </row>
    <row r="6" spans="2:17" x14ac:dyDescent="0.3">
      <c r="B6" s="9"/>
      <c r="C6" s="87" t="str">
        <f>'1'!F17</f>
        <v>Whiting</v>
      </c>
      <c r="D6" s="1">
        <f>'1'!G17</f>
        <v>20</v>
      </c>
      <c r="E6" s="88"/>
      <c r="F6" s="89" t="str">
        <f>'2'!F17</f>
        <v>Whiting</v>
      </c>
      <c r="G6" s="1">
        <f>'2'!G17</f>
        <v>20</v>
      </c>
      <c r="H6" s="88"/>
      <c r="I6" s="89" t="str">
        <f>'3'!F17</f>
        <v>Whiting</v>
      </c>
      <c r="J6" s="1">
        <f>'3'!G17</f>
        <v>20</v>
      </c>
      <c r="K6" s="88"/>
      <c r="L6" s="87" t="str">
        <f>'4'!F17</f>
        <v>Whiting</v>
      </c>
      <c r="M6" s="1">
        <f>'4'!G17</f>
        <v>20</v>
      </c>
      <c r="N6" s="88"/>
      <c r="O6" s="89" t="str">
        <f>'5'!F17</f>
        <v>Whiting</v>
      </c>
      <c r="P6" s="1">
        <f>'5'!G17</f>
        <v>20</v>
      </c>
      <c r="Q6" s="12"/>
    </row>
    <row r="7" spans="2:17" x14ac:dyDescent="0.3">
      <c r="B7" s="9"/>
      <c r="C7" s="87" t="str">
        <f>'1'!F18</f>
        <v>Flint</v>
      </c>
      <c r="D7" s="1">
        <f>'1'!G18</f>
        <v>30</v>
      </c>
      <c r="E7" s="88"/>
      <c r="F7" s="89" t="str">
        <f>'2'!F18</f>
        <v>Flint</v>
      </c>
      <c r="G7" s="1">
        <f>'2'!G18</f>
        <v>30</v>
      </c>
      <c r="H7" s="88"/>
      <c r="I7" s="89" t="str">
        <f>'3'!F18</f>
        <v>Flint</v>
      </c>
      <c r="J7" s="1">
        <f>'3'!G18</f>
        <v>30</v>
      </c>
      <c r="K7" s="88"/>
      <c r="L7" s="87" t="str">
        <f>'4'!F18</f>
        <v>Flint</v>
      </c>
      <c r="M7" s="1">
        <f>'4'!G18</f>
        <v>30</v>
      </c>
      <c r="N7" s="88"/>
      <c r="O7" s="89" t="str">
        <f>'5'!F18</f>
        <v>Flint</v>
      </c>
      <c r="P7" s="1">
        <f>'5'!G18</f>
        <v>30</v>
      </c>
      <c r="Q7" s="12"/>
    </row>
    <row r="8" spans="2:17" x14ac:dyDescent="0.3">
      <c r="B8" s="9"/>
      <c r="C8" s="87" t="str">
        <f>'1'!F19</f>
        <v>EPK</v>
      </c>
      <c r="D8" s="1">
        <f>'1'!G19</f>
        <v>10</v>
      </c>
      <c r="E8" s="88"/>
      <c r="F8" s="89" t="str">
        <f>'2'!F19</f>
        <v>EPK</v>
      </c>
      <c r="G8" s="1">
        <f>'2'!G19</f>
        <v>10</v>
      </c>
      <c r="H8" s="88"/>
      <c r="I8" s="89" t="str">
        <f>'3'!F19</f>
        <v>EPK</v>
      </c>
      <c r="J8" s="1">
        <f>'3'!G19</f>
        <v>10</v>
      </c>
      <c r="K8" s="88"/>
      <c r="L8" s="87" t="str">
        <f>'4'!F19</f>
        <v>EPK</v>
      </c>
      <c r="M8" s="1">
        <f>'4'!G19</f>
        <v>10</v>
      </c>
      <c r="N8" s="88"/>
      <c r="O8" s="89" t="str">
        <f>'5'!F19</f>
        <v>EPK</v>
      </c>
      <c r="P8" s="1">
        <f>'5'!G19</f>
        <v>10</v>
      </c>
      <c r="Q8" s="12"/>
    </row>
    <row r="9" spans="2:17" x14ac:dyDescent="0.3">
      <c r="B9" s="9"/>
      <c r="C9" s="87">
        <f>'1'!F20</f>
        <v>0</v>
      </c>
      <c r="D9" s="1">
        <f>'1'!G20</f>
        <v>0</v>
      </c>
      <c r="E9" s="88"/>
      <c r="F9" s="89">
        <f>'2'!F20</f>
        <v>0</v>
      </c>
      <c r="G9" s="1">
        <f>'2'!G20</f>
        <v>0</v>
      </c>
      <c r="H9" s="88"/>
      <c r="I9" s="89">
        <f>'3'!F20</f>
        <v>0</v>
      </c>
      <c r="J9" s="1">
        <f>'3'!G20</f>
        <v>0</v>
      </c>
      <c r="K9" s="88"/>
      <c r="L9" s="87">
        <f>'4'!F20</f>
        <v>0</v>
      </c>
      <c r="M9" s="1">
        <f>'4'!G20</f>
        <v>0</v>
      </c>
      <c r="N9" s="88"/>
      <c r="O9" s="89">
        <f>'5'!F20</f>
        <v>0</v>
      </c>
      <c r="P9" s="1">
        <f>'5'!G20</f>
        <v>0</v>
      </c>
      <c r="Q9" s="12"/>
    </row>
    <row r="10" spans="2:17" x14ac:dyDescent="0.3">
      <c r="B10" s="9"/>
      <c r="C10" s="87">
        <f>'1'!F21</f>
        <v>0</v>
      </c>
      <c r="D10" s="1">
        <f>'1'!G21</f>
        <v>0</v>
      </c>
      <c r="E10" s="88"/>
      <c r="F10" s="89">
        <f>'2'!F21</f>
        <v>0</v>
      </c>
      <c r="G10" s="1">
        <f>'2'!G21</f>
        <v>0</v>
      </c>
      <c r="H10" s="88"/>
      <c r="I10" s="89">
        <f>'3'!F21</f>
        <v>0</v>
      </c>
      <c r="J10" s="1">
        <f>'3'!G21</f>
        <v>0</v>
      </c>
      <c r="K10" s="88"/>
      <c r="L10" s="87">
        <f>'4'!F21</f>
        <v>0</v>
      </c>
      <c r="M10" s="1">
        <f>'4'!G21</f>
        <v>0</v>
      </c>
      <c r="N10" s="11"/>
      <c r="O10" s="89">
        <f>'5'!F21</f>
        <v>0</v>
      </c>
      <c r="P10" s="1">
        <f>'5'!G21</f>
        <v>0</v>
      </c>
      <c r="Q10" s="12"/>
    </row>
    <row r="11" spans="2:17" x14ac:dyDescent="0.3">
      <c r="B11" s="9"/>
      <c r="C11" s="87">
        <f>'1'!F22</f>
        <v>0</v>
      </c>
      <c r="D11" s="1">
        <f>'1'!G22</f>
        <v>0</v>
      </c>
      <c r="E11" s="88"/>
      <c r="F11" s="89">
        <f>'2'!F22</f>
        <v>0</v>
      </c>
      <c r="G11" s="1">
        <f>'2'!G22</f>
        <v>0</v>
      </c>
      <c r="H11" s="88"/>
      <c r="I11" s="89">
        <f>'3'!F22</f>
        <v>0</v>
      </c>
      <c r="J11" s="1">
        <f>'3'!G22</f>
        <v>0</v>
      </c>
      <c r="K11" s="88"/>
      <c r="L11" s="87">
        <f>'4'!F22</f>
        <v>0</v>
      </c>
      <c r="M11" s="1">
        <f>'4'!G22</f>
        <v>0</v>
      </c>
      <c r="N11" s="11"/>
      <c r="O11" s="89">
        <f>'5'!F22</f>
        <v>0</v>
      </c>
      <c r="P11" s="1">
        <f>'5'!G22</f>
        <v>0</v>
      </c>
      <c r="Q11" s="12"/>
    </row>
    <row r="12" spans="2:17" x14ac:dyDescent="0.3">
      <c r="B12" s="9"/>
      <c r="C12" s="87">
        <f>'1'!F23</f>
        <v>0</v>
      </c>
      <c r="D12" s="1">
        <f>'1'!G23</f>
        <v>0</v>
      </c>
      <c r="E12" s="88"/>
      <c r="F12" s="89">
        <f>'2'!F23</f>
        <v>0</v>
      </c>
      <c r="G12" s="1">
        <f>'2'!G23</f>
        <v>0</v>
      </c>
      <c r="H12" s="88"/>
      <c r="I12" s="89">
        <f>'3'!F23</f>
        <v>0</v>
      </c>
      <c r="J12" s="1">
        <f>'3'!G23</f>
        <v>0</v>
      </c>
      <c r="K12" s="88"/>
      <c r="L12" s="87">
        <f>'4'!F23</f>
        <v>0</v>
      </c>
      <c r="M12" s="1">
        <f>'4'!G23</f>
        <v>0</v>
      </c>
      <c r="N12" s="11"/>
      <c r="O12" s="89">
        <f>'5'!F23</f>
        <v>0</v>
      </c>
      <c r="P12" s="1">
        <f>'5'!G23</f>
        <v>0</v>
      </c>
      <c r="Q12" s="12"/>
    </row>
    <row r="13" spans="2:17" x14ac:dyDescent="0.3">
      <c r="B13" s="9"/>
      <c r="C13" s="87">
        <f>'1'!F24</f>
        <v>0</v>
      </c>
      <c r="D13" s="1">
        <f>'1'!G24</f>
        <v>0</v>
      </c>
      <c r="E13" s="88"/>
      <c r="F13" s="89">
        <f>'2'!F24</f>
        <v>0</v>
      </c>
      <c r="G13" s="1">
        <f>'2'!G24</f>
        <v>0</v>
      </c>
      <c r="H13" s="88"/>
      <c r="I13" s="89">
        <f>'3'!F24</f>
        <v>0</v>
      </c>
      <c r="J13" s="1">
        <f>'3'!G24</f>
        <v>0</v>
      </c>
      <c r="K13" s="88"/>
      <c r="L13" s="87">
        <f>'4'!F24</f>
        <v>0</v>
      </c>
      <c r="M13" s="1">
        <f>'4'!G24</f>
        <v>0</v>
      </c>
      <c r="N13" s="11"/>
      <c r="O13" s="89">
        <f>'5'!F24</f>
        <v>0</v>
      </c>
      <c r="P13" s="1">
        <f>'5'!G24</f>
        <v>0</v>
      </c>
      <c r="Q13" s="12"/>
    </row>
    <row r="14" spans="2:17" x14ac:dyDescent="0.3">
      <c r="B14" s="9"/>
      <c r="C14" s="87">
        <f>'1'!F25</f>
        <v>0</v>
      </c>
      <c r="D14" s="1">
        <f>'1'!G25</f>
        <v>0</v>
      </c>
      <c r="E14" s="88"/>
      <c r="F14" s="89">
        <f>'2'!F25</f>
        <v>0</v>
      </c>
      <c r="G14" s="1">
        <f>'2'!G25</f>
        <v>0</v>
      </c>
      <c r="H14" s="88"/>
      <c r="I14" s="89">
        <f>'3'!F25</f>
        <v>0</v>
      </c>
      <c r="J14" s="1">
        <f>'3'!G25</f>
        <v>0</v>
      </c>
      <c r="K14" s="88"/>
      <c r="L14" s="87">
        <f>'4'!F25</f>
        <v>0</v>
      </c>
      <c r="M14" s="1">
        <f>'4'!G25</f>
        <v>0</v>
      </c>
      <c r="N14" s="11"/>
      <c r="O14" s="89">
        <f>'5'!F25</f>
        <v>0</v>
      </c>
      <c r="P14" s="1">
        <f>'5'!G25</f>
        <v>0</v>
      </c>
      <c r="Q14" s="12"/>
    </row>
    <row r="15" spans="2:17" x14ac:dyDescent="0.3">
      <c r="B15" s="9"/>
      <c r="C15" s="87">
        <f>'1'!F26</f>
        <v>0</v>
      </c>
      <c r="D15" s="1">
        <f>'1'!G26</f>
        <v>0</v>
      </c>
      <c r="E15" s="88"/>
      <c r="F15" s="89">
        <f>'2'!F26</f>
        <v>0</v>
      </c>
      <c r="G15" s="1">
        <f>'2'!G26</f>
        <v>0</v>
      </c>
      <c r="H15" s="88"/>
      <c r="I15" s="89">
        <f>'3'!F26</f>
        <v>0</v>
      </c>
      <c r="J15" s="1">
        <f>'3'!G26</f>
        <v>0</v>
      </c>
      <c r="K15" s="88"/>
      <c r="L15" s="87">
        <f>'4'!F26</f>
        <v>0</v>
      </c>
      <c r="M15" s="1">
        <f>'4'!G26</f>
        <v>0</v>
      </c>
      <c r="N15" s="11"/>
      <c r="O15" s="89">
        <f>'5'!F26</f>
        <v>0</v>
      </c>
      <c r="P15" s="1">
        <f>'5'!G26</f>
        <v>0</v>
      </c>
      <c r="Q15" s="12"/>
    </row>
    <row r="16" spans="2:17" ht="12.9" thickBot="1" x14ac:dyDescent="0.35">
      <c r="B16" s="9"/>
      <c r="C16" s="87">
        <f>'1'!F27</f>
        <v>0</v>
      </c>
      <c r="D16" s="1">
        <f>'1'!G27</f>
        <v>0</v>
      </c>
      <c r="E16" s="88"/>
      <c r="F16" s="89">
        <f>'2'!F27</f>
        <v>0</v>
      </c>
      <c r="G16" s="1">
        <f>'2'!G27</f>
        <v>0</v>
      </c>
      <c r="H16" s="88"/>
      <c r="I16" s="89">
        <f>'3'!F27</f>
        <v>0</v>
      </c>
      <c r="J16" s="1">
        <f>'3'!G27</f>
        <v>0</v>
      </c>
      <c r="K16" s="88"/>
      <c r="L16" s="87">
        <f>'4'!F27</f>
        <v>0</v>
      </c>
      <c r="M16" s="1">
        <f>'4'!G27</f>
        <v>0</v>
      </c>
      <c r="N16" s="11"/>
      <c r="O16" s="89">
        <f>'5'!F27</f>
        <v>0</v>
      </c>
      <c r="P16" s="1">
        <f>'5'!G27</f>
        <v>0</v>
      </c>
      <c r="Q16" s="12"/>
    </row>
    <row r="17" spans="2:17" ht="12.9" thickBot="1" x14ac:dyDescent="0.35">
      <c r="B17" s="9"/>
      <c r="C17" s="266" t="str">
        <f>'1'!$B28</f>
        <v>Colorants</v>
      </c>
      <c r="D17" s="267"/>
      <c r="E17" s="88"/>
      <c r="F17" s="266" t="str">
        <f>'2'!B28</f>
        <v>Colorants</v>
      </c>
      <c r="G17" s="267"/>
      <c r="H17" s="88"/>
      <c r="I17" s="266" t="str">
        <f>'3'!$B28</f>
        <v>Colorants</v>
      </c>
      <c r="J17" s="267"/>
      <c r="K17" s="88"/>
      <c r="L17" s="266" t="str">
        <f>'4'!$B28</f>
        <v>Colorants</v>
      </c>
      <c r="M17" s="267"/>
      <c r="N17" s="11"/>
      <c r="O17" s="266" t="str">
        <f>'5'!$B28</f>
        <v>Colorants</v>
      </c>
      <c r="P17" s="267"/>
      <c r="Q17" s="12"/>
    </row>
    <row r="18" spans="2:17" x14ac:dyDescent="0.3">
      <c r="B18" s="9"/>
      <c r="C18" s="90" t="str">
        <f>'1'!F29</f>
        <v>Chrome Oxide</v>
      </c>
      <c r="D18" s="91">
        <f>'1'!G29</f>
        <v>1</v>
      </c>
      <c r="E18" s="11"/>
      <c r="F18" s="92" t="str">
        <f>'2'!F29</f>
        <v>Chrome Oxide</v>
      </c>
      <c r="G18" s="93">
        <f>'2'!G29</f>
        <v>1</v>
      </c>
      <c r="H18" s="11"/>
      <c r="I18" s="92" t="str">
        <f>'3'!F29</f>
        <v>Chrome Oxide</v>
      </c>
      <c r="J18" s="93">
        <f>'3'!G29</f>
        <v>1</v>
      </c>
      <c r="K18" s="11"/>
      <c r="L18" s="92" t="str">
        <f>'4'!F29</f>
        <v>Chrome Oxide</v>
      </c>
      <c r="M18" s="94">
        <f>'4'!G29</f>
        <v>1</v>
      </c>
      <c r="N18" s="11"/>
      <c r="O18" s="95" t="str">
        <f>'5'!F29</f>
        <v>Chrome Oxide</v>
      </c>
      <c r="P18" s="94">
        <f>'5'!G29</f>
        <v>1</v>
      </c>
      <c r="Q18" s="12"/>
    </row>
    <row r="19" spans="2:17" ht="13.5" customHeight="1" x14ac:dyDescent="0.3">
      <c r="B19" s="9"/>
      <c r="C19" s="90">
        <f>'1'!F30</f>
        <v>0</v>
      </c>
      <c r="D19" s="91">
        <f>'1'!G30</f>
        <v>0</v>
      </c>
      <c r="E19" s="11"/>
      <c r="F19" s="87">
        <f>'2'!F30</f>
        <v>0</v>
      </c>
      <c r="G19" s="91">
        <f>'2'!G30</f>
        <v>0</v>
      </c>
      <c r="H19" s="11"/>
      <c r="I19" s="87">
        <f>'3'!F30</f>
        <v>0</v>
      </c>
      <c r="J19" s="91">
        <f>'3'!G30</f>
        <v>0</v>
      </c>
      <c r="K19" s="11"/>
      <c r="L19" s="87">
        <f>'4'!F30</f>
        <v>0</v>
      </c>
      <c r="M19" s="1">
        <f>'4'!G30</f>
        <v>0</v>
      </c>
      <c r="N19" s="11"/>
      <c r="O19" s="89">
        <f>'5'!F30</f>
        <v>0</v>
      </c>
      <c r="P19" s="1">
        <f>'5'!G30</f>
        <v>0</v>
      </c>
      <c r="Q19" s="12"/>
    </row>
    <row r="20" spans="2:17" ht="13.5" customHeight="1" x14ac:dyDescent="0.3">
      <c r="B20" s="9"/>
      <c r="C20" s="90">
        <f>'1'!F31</f>
        <v>0</v>
      </c>
      <c r="D20" s="91">
        <f>'1'!G31</f>
        <v>0</v>
      </c>
      <c r="E20" s="11"/>
      <c r="F20" s="87">
        <f>'2'!F31</f>
        <v>0</v>
      </c>
      <c r="G20" s="91">
        <f>'2'!G31</f>
        <v>0</v>
      </c>
      <c r="H20" s="11"/>
      <c r="I20" s="87">
        <f>'3'!F31</f>
        <v>0</v>
      </c>
      <c r="J20" s="91">
        <f>'3'!G31</f>
        <v>0</v>
      </c>
      <c r="K20" s="11"/>
      <c r="L20" s="87">
        <f>'4'!F31</f>
        <v>0</v>
      </c>
      <c r="M20" s="1">
        <f>'4'!G31</f>
        <v>0</v>
      </c>
      <c r="N20" s="11"/>
      <c r="O20" s="89">
        <f>'5'!F31</f>
        <v>0</v>
      </c>
      <c r="P20" s="1">
        <f>'5'!G31</f>
        <v>0</v>
      </c>
      <c r="Q20" s="12"/>
    </row>
    <row r="21" spans="2:17" ht="13.5" customHeight="1" thickBot="1" x14ac:dyDescent="0.35">
      <c r="B21" s="9"/>
      <c r="C21" s="90">
        <f>'1'!F32</f>
        <v>0</v>
      </c>
      <c r="D21" s="91">
        <f>'1'!G32</f>
        <v>0</v>
      </c>
      <c r="E21" s="11"/>
      <c r="F21" s="96">
        <f>'2'!F32</f>
        <v>0</v>
      </c>
      <c r="G21" s="97">
        <f>'2'!G32</f>
        <v>0</v>
      </c>
      <c r="H21" s="11"/>
      <c r="I21" s="96">
        <f>'3'!F32</f>
        <v>0</v>
      </c>
      <c r="J21" s="97">
        <f>'3'!G32</f>
        <v>0</v>
      </c>
      <c r="K21" s="11"/>
      <c r="L21" s="96">
        <f>'4'!F32</f>
        <v>0</v>
      </c>
      <c r="M21" s="98">
        <f>'4'!G32</f>
        <v>0</v>
      </c>
      <c r="N21" s="11"/>
      <c r="O21" s="99">
        <f>'5'!F32</f>
        <v>0</v>
      </c>
      <c r="P21" s="98">
        <f>'5'!G32</f>
        <v>0</v>
      </c>
      <c r="Q21" s="12"/>
    </row>
    <row r="22" spans="2:17" ht="13.5" customHeight="1" thickBot="1" x14ac:dyDescent="0.35">
      <c r="B22" s="9"/>
      <c r="C22" s="100"/>
      <c r="D22" s="100"/>
      <c r="E22" s="11"/>
      <c r="F22" s="101"/>
      <c r="G22" s="102"/>
      <c r="H22" s="11"/>
      <c r="I22" s="101"/>
      <c r="J22" s="102"/>
      <c r="K22" s="11"/>
      <c r="L22" s="101"/>
      <c r="M22" s="88"/>
      <c r="N22" s="11"/>
      <c r="O22" s="103"/>
      <c r="P22" s="88"/>
      <c r="Q22" s="12"/>
    </row>
    <row r="23" spans="2:17" ht="15" customHeight="1" thickBot="1" x14ac:dyDescent="0.35">
      <c r="B23" s="9"/>
      <c r="C23" s="264">
        <v>6</v>
      </c>
      <c r="D23" s="265"/>
      <c r="E23" s="11"/>
      <c r="F23" s="264">
        <v>7</v>
      </c>
      <c r="G23" s="265"/>
      <c r="H23" s="11"/>
      <c r="I23" s="264">
        <v>8</v>
      </c>
      <c r="J23" s="265"/>
      <c r="K23" s="11"/>
      <c r="L23" s="264">
        <v>9</v>
      </c>
      <c r="M23" s="265"/>
      <c r="N23" s="11"/>
      <c r="O23" s="262">
        <v>10</v>
      </c>
      <c r="P23" s="263"/>
      <c r="Q23" s="12"/>
    </row>
    <row r="24" spans="2:17" ht="12.9" thickBot="1" x14ac:dyDescent="0.35">
      <c r="B24" s="9"/>
      <c r="C24" s="20" t="str">
        <f>'6'!B2</f>
        <v>010125</v>
      </c>
      <c r="D24" s="19">
        <f>'6'!C2</f>
        <v>-6</v>
      </c>
      <c r="E24" s="11"/>
      <c r="F24" s="20" t="str">
        <f>'7'!B2</f>
        <v>010125</v>
      </c>
      <c r="G24" s="19">
        <f>'7'!C2</f>
        <v>-7</v>
      </c>
      <c r="H24" s="11"/>
      <c r="I24" s="20" t="str">
        <f>'8'!B2</f>
        <v>010125</v>
      </c>
      <c r="J24" s="19">
        <f>'8'!C2</f>
        <v>-8</v>
      </c>
      <c r="K24" s="11"/>
      <c r="L24" s="20" t="str">
        <f>'9'!B2</f>
        <v>010125</v>
      </c>
      <c r="M24" s="19">
        <f>'9'!C2</f>
        <v>-9</v>
      </c>
      <c r="N24" s="11"/>
      <c r="O24" s="20" t="str">
        <f>'10'!B2</f>
        <v>010125</v>
      </c>
      <c r="P24" s="19">
        <f>'10'!C2</f>
        <v>-10</v>
      </c>
      <c r="Q24" s="12"/>
    </row>
    <row r="25" spans="2:17" x14ac:dyDescent="0.3">
      <c r="B25" s="9"/>
      <c r="C25" s="87" t="str">
        <f>'6'!F16</f>
        <v>Neph Sy</v>
      </c>
      <c r="D25" s="1">
        <f>'6'!G16</f>
        <v>40</v>
      </c>
      <c r="E25" s="88"/>
      <c r="F25" s="87" t="str">
        <f>'7'!F16</f>
        <v>Neph Sy</v>
      </c>
      <c r="G25" s="104">
        <f>'7'!G16</f>
        <v>40</v>
      </c>
      <c r="H25" s="11"/>
      <c r="I25" s="89" t="str">
        <f>'8'!F16</f>
        <v>Neph Sy</v>
      </c>
      <c r="J25" s="1">
        <f>'8'!G16</f>
        <v>40</v>
      </c>
      <c r="K25" s="11"/>
      <c r="L25" s="87" t="str">
        <f>'9'!F16</f>
        <v>Neph Sy</v>
      </c>
      <c r="M25" s="1">
        <f>'9'!G16</f>
        <v>40</v>
      </c>
      <c r="N25" s="11"/>
      <c r="O25" s="87" t="str">
        <f>'10'!F16</f>
        <v>Neph Sy</v>
      </c>
      <c r="P25" s="1">
        <f>'10'!G16</f>
        <v>40</v>
      </c>
      <c r="Q25" s="12"/>
    </row>
    <row r="26" spans="2:17" x14ac:dyDescent="0.3">
      <c r="B26" s="9"/>
      <c r="C26" s="87" t="str">
        <f>'6'!F17</f>
        <v>Whiting</v>
      </c>
      <c r="D26" s="1">
        <f>'6'!G17</f>
        <v>20</v>
      </c>
      <c r="E26" s="88"/>
      <c r="F26" s="87" t="str">
        <f>'7'!F17</f>
        <v>Whiting</v>
      </c>
      <c r="G26" s="104">
        <f>'7'!G17</f>
        <v>20</v>
      </c>
      <c r="H26" s="11"/>
      <c r="I26" s="89" t="str">
        <f>'8'!F17</f>
        <v>Whiting</v>
      </c>
      <c r="J26" s="1">
        <f>'8'!G17</f>
        <v>20</v>
      </c>
      <c r="K26" s="11"/>
      <c r="L26" s="87" t="str">
        <f>'9'!F17</f>
        <v>Whiting</v>
      </c>
      <c r="M26" s="1">
        <f>'9'!G17</f>
        <v>20</v>
      </c>
      <c r="N26" s="11"/>
      <c r="O26" s="87" t="str">
        <f>'10'!F17</f>
        <v>Whiting</v>
      </c>
      <c r="P26" s="1">
        <f>'10'!G17</f>
        <v>20</v>
      </c>
      <c r="Q26" s="12"/>
    </row>
    <row r="27" spans="2:17" x14ac:dyDescent="0.3">
      <c r="B27" s="9"/>
      <c r="C27" s="87" t="str">
        <f>'6'!F18</f>
        <v>Flint</v>
      </c>
      <c r="D27" s="1">
        <f>'6'!G18</f>
        <v>30</v>
      </c>
      <c r="E27" s="88"/>
      <c r="F27" s="87" t="str">
        <f>'7'!F18</f>
        <v>Flint</v>
      </c>
      <c r="G27" s="104">
        <f>'7'!G18</f>
        <v>30</v>
      </c>
      <c r="H27" s="11"/>
      <c r="I27" s="89" t="str">
        <f>'8'!F18</f>
        <v>Flint</v>
      </c>
      <c r="J27" s="1">
        <f>'8'!G18</f>
        <v>30</v>
      </c>
      <c r="K27" s="11"/>
      <c r="L27" s="87" t="str">
        <f>'9'!F18</f>
        <v>Flint</v>
      </c>
      <c r="M27" s="1">
        <f>'9'!G18</f>
        <v>30</v>
      </c>
      <c r="N27" s="11"/>
      <c r="O27" s="87" t="str">
        <f>'10'!F18</f>
        <v>Flint</v>
      </c>
      <c r="P27" s="1">
        <f>'10'!G18</f>
        <v>30</v>
      </c>
      <c r="Q27" s="12"/>
    </row>
    <row r="28" spans="2:17" x14ac:dyDescent="0.3">
      <c r="B28" s="9"/>
      <c r="C28" s="87" t="str">
        <f>'6'!F19</f>
        <v>EPK</v>
      </c>
      <c r="D28" s="1">
        <f>'6'!G19</f>
        <v>10</v>
      </c>
      <c r="E28" s="88"/>
      <c r="F28" s="87" t="str">
        <f>'7'!F19</f>
        <v>EPK</v>
      </c>
      <c r="G28" s="104">
        <f>'7'!G19</f>
        <v>10</v>
      </c>
      <c r="H28" s="11"/>
      <c r="I28" s="89" t="str">
        <f>'8'!F19</f>
        <v>EPK</v>
      </c>
      <c r="J28" s="1">
        <f>'8'!G19</f>
        <v>10</v>
      </c>
      <c r="K28" s="11"/>
      <c r="L28" s="87" t="str">
        <f>'9'!F19</f>
        <v>EPK</v>
      </c>
      <c r="M28" s="1">
        <f>'9'!G19</f>
        <v>10</v>
      </c>
      <c r="N28" s="11"/>
      <c r="O28" s="87" t="str">
        <f>'10'!F19</f>
        <v>EPK</v>
      </c>
      <c r="P28" s="1">
        <f>'10'!G19</f>
        <v>10</v>
      </c>
      <c r="Q28" s="12"/>
    </row>
    <row r="29" spans="2:17" x14ac:dyDescent="0.3">
      <c r="B29" s="9"/>
      <c r="C29" s="87">
        <f>'6'!F20</f>
        <v>0</v>
      </c>
      <c r="D29" s="1">
        <f>'6'!G20</f>
        <v>0</v>
      </c>
      <c r="E29" s="88"/>
      <c r="F29" s="87">
        <f>'7'!F20</f>
        <v>0</v>
      </c>
      <c r="G29" s="104">
        <f>'7'!G20</f>
        <v>0</v>
      </c>
      <c r="H29" s="11"/>
      <c r="I29" s="89">
        <f>'8'!F20</f>
        <v>0</v>
      </c>
      <c r="J29" s="1">
        <f>'8'!G20</f>
        <v>0</v>
      </c>
      <c r="K29" s="11"/>
      <c r="L29" s="87">
        <f>'9'!F20</f>
        <v>0</v>
      </c>
      <c r="M29" s="1">
        <f>'9'!G20</f>
        <v>0</v>
      </c>
      <c r="N29" s="11"/>
      <c r="O29" s="87">
        <f>'10'!F20</f>
        <v>0</v>
      </c>
      <c r="P29" s="1">
        <f>'10'!G20</f>
        <v>0</v>
      </c>
      <c r="Q29" s="12"/>
    </row>
    <row r="30" spans="2:17" x14ac:dyDescent="0.3">
      <c r="B30" s="9"/>
      <c r="C30" s="87">
        <f>'6'!F21</f>
        <v>0</v>
      </c>
      <c r="D30" s="1">
        <f>'6'!G21</f>
        <v>0</v>
      </c>
      <c r="E30" s="11"/>
      <c r="F30" s="87">
        <f>'7'!F21</f>
        <v>0</v>
      </c>
      <c r="G30" s="104">
        <f>'7'!G21</f>
        <v>0</v>
      </c>
      <c r="H30" s="11"/>
      <c r="I30" s="89">
        <f>'8'!F21</f>
        <v>0</v>
      </c>
      <c r="J30" s="1">
        <f>'8'!G21</f>
        <v>0</v>
      </c>
      <c r="K30" s="11"/>
      <c r="L30" s="87">
        <f>'9'!F21</f>
        <v>0</v>
      </c>
      <c r="M30" s="1">
        <f>'9'!G21</f>
        <v>0</v>
      </c>
      <c r="N30" s="11"/>
      <c r="O30" s="87">
        <f>'10'!F21</f>
        <v>0</v>
      </c>
      <c r="P30" s="1">
        <f>'10'!G21</f>
        <v>0</v>
      </c>
      <c r="Q30" s="12"/>
    </row>
    <row r="31" spans="2:17" x14ac:dyDescent="0.3">
      <c r="B31" s="9"/>
      <c r="C31" s="87">
        <f>'6'!F22</f>
        <v>0</v>
      </c>
      <c r="D31" s="1">
        <f>'6'!G22</f>
        <v>0</v>
      </c>
      <c r="E31" s="11"/>
      <c r="F31" s="87">
        <f>'7'!F22</f>
        <v>0</v>
      </c>
      <c r="G31" s="104">
        <f>'7'!G22</f>
        <v>0</v>
      </c>
      <c r="H31" s="11"/>
      <c r="I31" s="89">
        <f>'8'!F22</f>
        <v>0</v>
      </c>
      <c r="J31" s="1">
        <f>'8'!G22</f>
        <v>0</v>
      </c>
      <c r="K31" s="11"/>
      <c r="L31" s="87">
        <f>'9'!F22</f>
        <v>0</v>
      </c>
      <c r="M31" s="1">
        <f>'9'!G22</f>
        <v>0</v>
      </c>
      <c r="N31" s="11"/>
      <c r="O31" s="87">
        <f>'10'!F22</f>
        <v>0</v>
      </c>
      <c r="P31" s="1">
        <f>'10'!G22</f>
        <v>0</v>
      </c>
      <c r="Q31" s="12"/>
    </row>
    <row r="32" spans="2:17" x14ac:dyDescent="0.3">
      <c r="B32" s="9"/>
      <c r="C32" s="87">
        <f>'6'!F23</f>
        <v>0</v>
      </c>
      <c r="D32" s="1">
        <f>'6'!G23</f>
        <v>0</v>
      </c>
      <c r="E32" s="11"/>
      <c r="F32" s="87">
        <f>'7'!F23</f>
        <v>0</v>
      </c>
      <c r="G32" s="104">
        <f>'7'!G23</f>
        <v>0</v>
      </c>
      <c r="H32" s="11"/>
      <c r="I32" s="89">
        <f>'8'!F23</f>
        <v>0</v>
      </c>
      <c r="J32" s="1">
        <f>'8'!G23</f>
        <v>0</v>
      </c>
      <c r="K32" s="11"/>
      <c r="L32" s="87">
        <f>'9'!F23</f>
        <v>0</v>
      </c>
      <c r="M32" s="1">
        <f>'9'!G23</f>
        <v>0</v>
      </c>
      <c r="N32" s="11"/>
      <c r="O32" s="87">
        <f>'10'!F23</f>
        <v>0</v>
      </c>
      <c r="P32" s="1">
        <f>'10'!G23</f>
        <v>0</v>
      </c>
      <c r="Q32" s="12"/>
    </row>
    <row r="33" spans="2:17" x14ac:dyDescent="0.3">
      <c r="B33" s="9"/>
      <c r="C33" s="87">
        <f>'6'!F24</f>
        <v>0</v>
      </c>
      <c r="D33" s="1">
        <f>'6'!G24</f>
        <v>0</v>
      </c>
      <c r="E33" s="11"/>
      <c r="F33" s="87">
        <f>'7'!F24</f>
        <v>0</v>
      </c>
      <c r="G33" s="104">
        <f>'7'!G24</f>
        <v>0</v>
      </c>
      <c r="H33" s="11"/>
      <c r="I33" s="89">
        <f>'8'!F24</f>
        <v>0</v>
      </c>
      <c r="J33" s="1">
        <f>'8'!G24</f>
        <v>0</v>
      </c>
      <c r="K33" s="11"/>
      <c r="L33" s="87">
        <f>'9'!F24</f>
        <v>0</v>
      </c>
      <c r="M33" s="1">
        <f>'9'!G24</f>
        <v>0</v>
      </c>
      <c r="N33" s="11"/>
      <c r="O33" s="87">
        <f>'10'!F24</f>
        <v>0</v>
      </c>
      <c r="P33" s="1">
        <f>'10'!G24</f>
        <v>0</v>
      </c>
      <c r="Q33" s="12"/>
    </row>
    <row r="34" spans="2:17" x14ac:dyDescent="0.3">
      <c r="B34" s="9"/>
      <c r="C34" s="87">
        <f>'6'!F25</f>
        <v>0</v>
      </c>
      <c r="D34" s="1">
        <f>'6'!G25</f>
        <v>0</v>
      </c>
      <c r="E34" s="11"/>
      <c r="F34" s="87">
        <f>'7'!F25</f>
        <v>0</v>
      </c>
      <c r="G34" s="104">
        <f>'7'!G25</f>
        <v>0</v>
      </c>
      <c r="H34" s="11"/>
      <c r="I34" s="89">
        <f>'8'!F25</f>
        <v>0</v>
      </c>
      <c r="J34" s="1">
        <f>'8'!G25</f>
        <v>0</v>
      </c>
      <c r="K34" s="11"/>
      <c r="L34" s="87">
        <f>'9'!F25</f>
        <v>0</v>
      </c>
      <c r="M34" s="1">
        <f>'9'!G25</f>
        <v>0</v>
      </c>
      <c r="N34" s="11"/>
      <c r="O34" s="87">
        <f>'10'!F25</f>
        <v>0</v>
      </c>
      <c r="P34" s="1">
        <f>'10'!G25</f>
        <v>0</v>
      </c>
      <c r="Q34" s="12"/>
    </row>
    <row r="35" spans="2:17" x14ac:dyDescent="0.3">
      <c r="B35" s="9"/>
      <c r="C35" s="87">
        <f>'6'!F26</f>
        <v>0</v>
      </c>
      <c r="D35" s="1">
        <f>'6'!G26</f>
        <v>0</v>
      </c>
      <c r="E35" s="11"/>
      <c r="F35" s="87">
        <f>'7'!F26</f>
        <v>0</v>
      </c>
      <c r="G35" s="104">
        <f>'7'!G26</f>
        <v>0</v>
      </c>
      <c r="H35" s="11"/>
      <c r="I35" s="89">
        <f>'8'!F26</f>
        <v>0</v>
      </c>
      <c r="J35" s="1">
        <f>'8'!G26</f>
        <v>0</v>
      </c>
      <c r="K35" s="11"/>
      <c r="L35" s="87">
        <f>'9'!F26</f>
        <v>0</v>
      </c>
      <c r="M35" s="1">
        <f>'9'!G26</f>
        <v>0</v>
      </c>
      <c r="N35" s="11"/>
      <c r="O35" s="87">
        <f>'10'!F26</f>
        <v>0</v>
      </c>
      <c r="P35" s="1">
        <f>'10'!G26</f>
        <v>0</v>
      </c>
      <c r="Q35" s="12"/>
    </row>
    <row r="36" spans="2:17" ht="12.9" thickBot="1" x14ac:dyDescent="0.35">
      <c r="B36" s="9"/>
      <c r="C36" s="87">
        <f>'6'!F27</f>
        <v>0</v>
      </c>
      <c r="D36" s="1">
        <f>'6'!G27</f>
        <v>0</v>
      </c>
      <c r="E36" s="11"/>
      <c r="F36" s="87">
        <f>'7'!F27</f>
        <v>0</v>
      </c>
      <c r="G36" s="104">
        <f>'7'!G27</f>
        <v>0</v>
      </c>
      <c r="H36" s="11"/>
      <c r="I36" s="89">
        <f>'8'!F27</f>
        <v>0</v>
      </c>
      <c r="J36" s="1">
        <f>'8'!G27</f>
        <v>0</v>
      </c>
      <c r="K36" s="11"/>
      <c r="L36" s="87">
        <f>'9'!F27</f>
        <v>0</v>
      </c>
      <c r="M36" s="1">
        <f>'9'!G27</f>
        <v>0</v>
      </c>
      <c r="N36" s="11"/>
      <c r="O36" s="87">
        <f>'10'!F27</f>
        <v>0</v>
      </c>
      <c r="P36" s="1">
        <f>'10'!G27</f>
        <v>0</v>
      </c>
      <c r="Q36" s="12"/>
    </row>
    <row r="37" spans="2:17" ht="12.9" thickBot="1" x14ac:dyDescent="0.35">
      <c r="B37" s="9"/>
      <c r="C37" s="266" t="str">
        <f>'6'!$B28</f>
        <v>Colorants</v>
      </c>
      <c r="D37" s="267"/>
      <c r="E37" s="11"/>
      <c r="F37" s="266" t="str">
        <f>'7'!$B28</f>
        <v>Colorants</v>
      </c>
      <c r="G37" s="267"/>
      <c r="H37" s="11"/>
      <c r="I37" s="266" t="str">
        <f>'8'!$B28</f>
        <v>Colorants</v>
      </c>
      <c r="J37" s="267"/>
      <c r="K37" s="11"/>
      <c r="L37" s="266" t="str">
        <f>'9'!$B28</f>
        <v>Colorants</v>
      </c>
      <c r="M37" s="267"/>
      <c r="N37" s="11"/>
      <c r="O37" s="266" t="str">
        <f>'10'!$B28</f>
        <v>Colorants</v>
      </c>
      <c r="P37" s="267"/>
      <c r="Q37" s="12"/>
    </row>
    <row r="38" spans="2:17" x14ac:dyDescent="0.3">
      <c r="B38" s="9"/>
      <c r="C38" s="92" t="str">
        <f>'6'!F29</f>
        <v>Chrome Oxide</v>
      </c>
      <c r="D38" s="94">
        <f>'6'!G29</f>
        <v>1</v>
      </c>
      <c r="E38" s="11"/>
      <c r="F38" s="92" t="str">
        <f>'7'!F29</f>
        <v>Chrome Oxide</v>
      </c>
      <c r="G38" s="94">
        <f>'7'!G29</f>
        <v>1</v>
      </c>
      <c r="H38" s="11"/>
      <c r="I38" s="95" t="str">
        <f>'8'!F29</f>
        <v>Chrome Oxide</v>
      </c>
      <c r="J38" s="94">
        <f>'8'!G29</f>
        <v>1</v>
      </c>
      <c r="K38" s="11"/>
      <c r="L38" s="92" t="str">
        <f>'9'!F29</f>
        <v>Chrome Oxide</v>
      </c>
      <c r="M38" s="94">
        <f>'9'!G29</f>
        <v>1</v>
      </c>
      <c r="N38" s="11"/>
      <c r="O38" s="92" t="str">
        <f>'10'!F29</f>
        <v>Chrome Oxide</v>
      </c>
      <c r="P38" s="94">
        <f>'10'!G29</f>
        <v>1</v>
      </c>
      <c r="Q38" s="12"/>
    </row>
    <row r="39" spans="2:17" x14ac:dyDescent="0.3">
      <c r="B39" s="9"/>
      <c r="C39" s="90">
        <f>'6'!F30</f>
        <v>0</v>
      </c>
      <c r="D39" s="1">
        <f>'6'!G30</f>
        <v>0</v>
      </c>
      <c r="E39" s="11"/>
      <c r="F39" s="87">
        <f>'7'!F30</f>
        <v>0</v>
      </c>
      <c r="G39" s="1">
        <f>'7'!G30</f>
        <v>0</v>
      </c>
      <c r="H39" s="11"/>
      <c r="I39" s="89">
        <f>'8'!F30</f>
        <v>0</v>
      </c>
      <c r="J39" s="1">
        <f>'8'!G30</f>
        <v>0</v>
      </c>
      <c r="K39" s="11"/>
      <c r="L39" s="87">
        <f>'9'!F30</f>
        <v>0</v>
      </c>
      <c r="M39" s="1">
        <f>'9'!G30</f>
        <v>0</v>
      </c>
      <c r="N39" s="11"/>
      <c r="O39" s="87">
        <f>'10'!F30</f>
        <v>0</v>
      </c>
      <c r="P39" s="1">
        <f>'10'!G30</f>
        <v>0</v>
      </c>
      <c r="Q39" s="12"/>
    </row>
    <row r="40" spans="2:17" x14ac:dyDescent="0.3">
      <c r="B40" s="9"/>
      <c r="C40" s="90">
        <f>'6'!F31</f>
        <v>0</v>
      </c>
      <c r="D40" s="1">
        <f>'6'!G31</f>
        <v>0</v>
      </c>
      <c r="E40" s="11"/>
      <c r="F40" s="87">
        <f>'7'!F31</f>
        <v>0</v>
      </c>
      <c r="G40" s="1">
        <f>'7'!G31</f>
        <v>0</v>
      </c>
      <c r="H40" s="11"/>
      <c r="I40" s="89">
        <f>'8'!F31</f>
        <v>0</v>
      </c>
      <c r="J40" s="1">
        <f>'8'!G31</f>
        <v>0</v>
      </c>
      <c r="K40" s="11"/>
      <c r="L40" s="87">
        <f>'9'!F31</f>
        <v>0</v>
      </c>
      <c r="M40" s="1">
        <f>'9'!G31</f>
        <v>0</v>
      </c>
      <c r="N40" s="11"/>
      <c r="O40" s="87">
        <f>'10'!F31</f>
        <v>0</v>
      </c>
      <c r="P40" s="1">
        <f>'10'!G31</f>
        <v>0</v>
      </c>
      <c r="Q40" s="12"/>
    </row>
    <row r="41" spans="2:17" ht="12.9" thickBot="1" x14ac:dyDescent="0.35">
      <c r="B41" s="9"/>
      <c r="C41" s="105">
        <f>'6'!F32</f>
        <v>0</v>
      </c>
      <c r="D41" s="98">
        <f>'6'!G32</f>
        <v>0</v>
      </c>
      <c r="E41" s="11"/>
      <c r="F41" s="96">
        <f>'7'!F32</f>
        <v>0</v>
      </c>
      <c r="G41" s="98">
        <f>'7'!G32</f>
        <v>0</v>
      </c>
      <c r="H41" s="11"/>
      <c r="I41" s="99">
        <f>'8'!F32</f>
        <v>0</v>
      </c>
      <c r="J41" s="98">
        <f>'8'!G32</f>
        <v>0</v>
      </c>
      <c r="K41" s="11"/>
      <c r="L41" s="96">
        <f>'9'!F32</f>
        <v>0</v>
      </c>
      <c r="M41" s="98">
        <f>'9'!G32</f>
        <v>0</v>
      </c>
      <c r="N41" s="11"/>
      <c r="O41" s="96">
        <f>'10'!F32</f>
        <v>0</v>
      </c>
      <c r="P41" s="98">
        <f>'10'!G32</f>
        <v>0</v>
      </c>
      <c r="Q41" s="12"/>
    </row>
    <row r="42" spans="2:17" ht="12.9" thickBot="1" x14ac:dyDescent="0.35">
      <c r="B42" s="13"/>
      <c r="C42" s="14"/>
      <c r="D42" s="15"/>
      <c r="E42" s="16"/>
      <c r="F42" s="14"/>
      <c r="G42" s="15"/>
      <c r="H42" s="16"/>
      <c r="I42" s="14"/>
      <c r="J42" s="15"/>
      <c r="K42" s="16"/>
      <c r="L42" s="14"/>
      <c r="M42" s="15"/>
      <c r="N42" s="16"/>
      <c r="O42" s="14"/>
      <c r="P42" s="15"/>
      <c r="Q42" s="17"/>
    </row>
  </sheetData>
  <mergeCells count="20">
    <mergeCell ref="I17:J17"/>
    <mergeCell ref="O17:P17"/>
    <mergeCell ref="L17:M17"/>
    <mergeCell ref="C3:D3"/>
    <mergeCell ref="F3:G3"/>
    <mergeCell ref="I3:J3"/>
    <mergeCell ref="L3:M3"/>
    <mergeCell ref="O3:P3"/>
    <mergeCell ref="C17:D17"/>
    <mergeCell ref="F17:G17"/>
    <mergeCell ref="O23:P23"/>
    <mergeCell ref="C23:D23"/>
    <mergeCell ref="I23:J23"/>
    <mergeCell ref="L23:M23"/>
    <mergeCell ref="O37:P37"/>
    <mergeCell ref="C37:D37"/>
    <mergeCell ref="F37:G37"/>
    <mergeCell ref="I37:J37"/>
    <mergeCell ref="L37:M37"/>
    <mergeCell ref="F23:G23"/>
  </mergeCells>
  <pageMargins left="0.25" right="0.25" top="0.25" bottom="0.25" header="0" footer="0"/>
  <pageSetup scale="99" orientation="landscape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2"/>
  <sheetViews>
    <sheetView topLeftCell="B1" workbookViewId="0">
      <selection activeCell="B3" sqref="B3"/>
    </sheetView>
  </sheetViews>
  <sheetFormatPr defaultColWidth="8.84375" defaultRowHeight="12.45" x14ac:dyDescent="0.3"/>
  <cols>
    <col min="2" max="2" width="52.69140625" customWidth="1"/>
  </cols>
  <sheetData>
    <row r="2" spans="2:2" ht="90" x14ac:dyDescent="2">
      <c r="B2" s="18" t="s">
        <v>139</v>
      </c>
    </row>
  </sheetData>
  <pageMargins left="0.7" right="0.7" top="0.75" bottom="0.75" header="0.3" footer="0.3"/>
  <pageSetup orientation="portrait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C1C2-0DFA-4058-9291-F1B680494449}">
  <sheetPr codeName="Sheet14"/>
  <dimension ref="B1:Z76"/>
  <sheetViews>
    <sheetView workbookViewId="0">
      <selection activeCell="O23" sqref="O23"/>
    </sheetView>
  </sheetViews>
  <sheetFormatPr defaultRowHeight="12.45" x14ac:dyDescent="0.3"/>
  <cols>
    <col min="2" max="2" width="24.84375" customWidth="1"/>
    <col min="3" max="3" width="7" bestFit="1" customWidth="1"/>
    <col min="4" max="4" width="7.69140625" bestFit="1" customWidth="1"/>
    <col min="5" max="5" width="8.23046875" bestFit="1" customWidth="1"/>
    <col min="6" max="6" width="7" bestFit="1" customWidth="1"/>
    <col min="7" max="7" width="7.15234375" bestFit="1" customWidth="1"/>
    <col min="8" max="10" width="7" bestFit="1" customWidth="1"/>
    <col min="11" max="12" width="8.23046875" bestFit="1" customWidth="1"/>
    <col min="13" max="13" width="7" bestFit="1" customWidth="1"/>
    <col min="14" max="14" width="8.23046875" bestFit="1" customWidth="1"/>
    <col min="15" max="15" width="7" bestFit="1" customWidth="1"/>
    <col min="16" max="16" width="6.69140625" bestFit="1" customWidth="1"/>
    <col min="17" max="17" width="4" bestFit="1" customWidth="1"/>
    <col min="18" max="19" width="5" bestFit="1" customWidth="1"/>
    <col min="21" max="21" width="18" bestFit="1" customWidth="1"/>
  </cols>
  <sheetData>
    <row r="1" spans="2:21" ht="12.9" thickBot="1" x14ac:dyDescent="0.35"/>
    <row r="2" spans="2:21" ht="17.149999999999999" thickBot="1" x14ac:dyDescent="0.55000000000000004">
      <c r="B2" s="268" t="s">
        <v>29</v>
      </c>
      <c r="C2" s="106" t="s">
        <v>0</v>
      </c>
      <c r="D2" s="107" t="s">
        <v>1</v>
      </c>
      <c r="E2" s="107" t="s">
        <v>2</v>
      </c>
      <c r="F2" s="107" t="s">
        <v>3</v>
      </c>
      <c r="G2" s="107" t="s">
        <v>4</v>
      </c>
      <c r="H2" s="107" t="s">
        <v>5</v>
      </c>
      <c r="I2" s="107" t="s">
        <v>6</v>
      </c>
      <c r="J2" s="107" t="s">
        <v>7</v>
      </c>
      <c r="K2" s="107" t="s">
        <v>8</v>
      </c>
      <c r="L2" s="107" t="s">
        <v>28</v>
      </c>
      <c r="M2" s="107" t="s">
        <v>10</v>
      </c>
      <c r="N2" s="107" t="s">
        <v>11</v>
      </c>
      <c r="O2" s="107" t="s">
        <v>12</v>
      </c>
      <c r="P2" s="270" t="s">
        <v>24</v>
      </c>
    </row>
    <row r="3" spans="2:21" ht="15.45" thickBot="1" x14ac:dyDescent="0.45">
      <c r="B3" s="269"/>
      <c r="C3" s="108">
        <v>60.09</v>
      </c>
      <c r="D3" s="109">
        <v>69.62</v>
      </c>
      <c r="E3" s="110">
        <v>101.96</v>
      </c>
      <c r="F3" s="110">
        <v>29.88</v>
      </c>
      <c r="G3" s="110">
        <v>61.98</v>
      </c>
      <c r="H3" s="110">
        <v>94.2</v>
      </c>
      <c r="I3" s="110">
        <v>40.31</v>
      </c>
      <c r="J3" s="110">
        <v>56.08</v>
      </c>
      <c r="K3" s="110">
        <v>103.62</v>
      </c>
      <c r="L3" s="110">
        <v>153.69999999999999</v>
      </c>
      <c r="M3" s="110">
        <v>81.39</v>
      </c>
      <c r="N3" s="110">
        <f>(2*55.85)+(3*16)</f>
        <v>159.69999999999999</v>
      </c>
      <c r="O3" s="110">
        <f>48.9+(2*16)</f>
        <v>80.900000000000006</v>
      </c>
      <c r="P3" s="271"/>
      <c r="Q3" s="145">
        <v>14</v>
      </c>
      <c r="R3" s="146">
        <v>1384</v>
      </c>
      <c r="S3" s="147">
        <f>R3*1.8+32</f>
        <v>2523.2000000000003</v>
      </c>
      <c r="U3" s="50" t="s">
        <v>78</v>
      </c>
    </row>
    <row r="4" spans="2:21" ht="15" thickBot="1" x14ac:dyDescent="0.45">
      <c r="B4" s="276" t="s">
        <v>19</v>
      </c>
      <c r="C4" s="191">
        <v>46.69</v>
      </c>
      <c r="D4" s="192"/>
      <c r="E4" s="192">
        <v>36.32</v>
      </c>
      <c r="F4" s="192"/>
      <c r="G4" s="192">
        <v>0.03</v>
      </c>
      <c r="H4" s="192">
        <v>0.17</v>
      </c>
      <c r="I4" s="192">
        <v>0.12</v>
      </c>
      <c r="J4" s="192">
        <v>0.26</v>
      </c>
      <c r="K4" s="192"/>
      <c r="L4" s="192"/>
      <c r="M4" s="192"/>
      <c r="N4" s="192">
        <v>0.8</v>
      </c>
      <c r="O4" s="193">
        <v>0.39700000000000002</v>
      </c>
      <c r="P4" s="190">
        <f>SUM(C4:O4)</f>
        <v>84.787000000000006</v>
      </c>
      <c r="Q4" s="145">
        <v>13</v>
      </c>
      <c r="R4" s="146">
        <v>1348</v>
      </c>
      <c r="S4" s="147">
        <f t="shared" ref="S4:S26" si="0">R4*1.8+32</f>
        <v>2458.4</v>
      </c>
      <c r="U4" s="51" t="s">
        <v>76</v>
      </c>
    </row>
    <row r="5" spans="2:21" ht="12.9" thickBot="1" x14ac:dyDescent="0.35">
      <c r="B5" s="111" t="s">
        <v>125</v>
      </c>
      <c r="C5" s="112">
        <v>98.54</v>
      </c>
      <c r="D5" s="113"/>
      <c r="E5" s="113">
        <v>0.42</v>
      </c>
      <c r="F5" s="113"/>
      <c r="G5" s="113"/>
      <c r="H5" s="113"/>
      <c r="I5" s="113">
        <v>0.01</v>
      </c>
      <c r="J5" s="113">
        <v>0.01</v>
      </c>
      <c r="K5" s="113"/>
      <c r="L5" s="113"/>
      <c r="M5" s="113"/>
      <c r="N5" s="113">
        <v>0.06</v>
      </c>
      <c r="O5" s="194">
        <v>0.06</v>
      </c>
      <c r="P5" s="190">
        <f>SUM(C5:O5)</f>
        <v>99.100000000000023</v>
      </c>
      <c r="Q5" s="145">
        <v>12</v>
      </c>
      <c r="R5" s="146">
        <v>1326</v>
      </c>
      <c r="S5" s="147">
        <f t="shared" si="0"/>
        <v>2418.8000000000002</v>
      </c>
      <c r="U5" s="51" t="s">
        <v>77</v>
      </c>
    </row>
    <row r="6" spans="2:21" ht="12.9" thickBot="1" x14ac:dyDescent="0.35">
      <c r="B6" s="272" t="s">
        <v>16</v>
      </c>
      <c r="C6" s="195">
        <v>61.66</v>
      </c>
      <c r="D6" s="189"/>
      <c r="E6" s="189">
        <v>22.63</v>
      </c>
      <c r="F6" s="189"/>
      <c r="G6" s="189">
        <v>10.07</v>
      </c>
      <c r="H6" s="189">
        <v>5.03</v>
      </c>
      <c r="I6" s="189">
        <v>0.02</v>
      </c>
      <c r="J6" s="189">
        <v>0.47</v>
      </c>
      <c r="K6" s="189"/>
      <c r="L6" s="189"/>
      <c r="M6" s="189"/>
      <c r="N6" s="189">
        <v>0.1</v>
      </c>
      <c r="O6" s="196">
        <v>3.0000000000000001E-3</v>
      </c>
      <c r="P6" s="190">
        <f t="shared" ref="P6:P72" si="1">SUM(C6:O6)</f>
        <v>99.982999999999976</v>
      </c>
      <c r="Q6" s="145">
        <v>11</v>
      </c>
      <c r="R6" s="146">
        <v>1315</v>
      </c>
      <c r="S6" s="147">
        <f t="shared" si="0"/>
        <v>2399</v>
      </c>
      <c r="U6" s="51" t="s">
        <v>75</v>
      </c>
    </row>
    <row r="7" spans="2:21" ht="15" customHeight="1" thickBot="1" x14ac:dyDescent="0.35">
      <c r="B7" s="111" t="s">
        <v>47</v>
      </c>
      <c r="C7" s="112"/>
      <c r="D7" s="113"/>
      <c r="E7" s="113"/>
      <c r="F7" s="113"/>
      <c r="G7" s="113"/>
      <c r="H7" s="113"/>
      <c r="I7" s="113"/>
      <c r="J7" s="113">
        <v>56.03</v>
      </c>
      <c r="K7" s="113"/>
      <c r="L7" s="113"/>
      <c r="M7" s="113"/>
      <c r="N7" s="113"/>
      <c r="O7" s="194">
        <v>0.01</v>
      </c>
      <c r="P7" s="190">
        <f t="shared" si="1"/>
        <v>56.04</v>
      </c>
      <c r="Q7" s="145">
        <v>10</v>
      </c>
      <c r="R7" s="148">
        <v>1305</v>
      </c>
      <c r="S7" s="147">
        <f t="shared" si="0"/>
        <v>2381</v>
      </c>
      <c r="U7" s="51" t="s">
        <v>67</v>
      </c>
    </row>
    <row r="8" spans="2:21" ht="12.9" thickBot="1" x14ac:dyDescent="0.35">
      <c r="B8" s="273" t="s">
        <v>23</v>
      </c>
      <c r="C8" s="195">
        <v>59.05</v>
      </c>
      <c r="D8" s="189"/>
      <c r="E8" s="189">
        <v>18.920000000000002</v>
      </c>
      <c r="F8" s="189"/>
      <c r="G8" s="189">
        <v>1.99</v>
      </c>
      <c r="H8" s="189">
        <v>0.53</v>
      </c>
      <c r="I8" s="189">
        <v>2.2999999999999998</v>
      </c>
      <c r="J8" s="189">
        <v>1.58</v>
      </c>
      <c r="K8" s="189"/>
      <c r="L8" s="189"/>
      <c r="M8" s="189"/>
      <c r="N8" s="189">
        <v>3.89</v>
      </c>
      <c r="O8" s="196">
        <v>0.16200000000000001</v>
      </c>
      <c r="P8" s="190">
        <f t="shared" si="1"/>
        <v>88.421999999999997</v>
      </c>
      <c r="Q8" s="145">
        <v>9</v>
      </c>
      <c r="R8" s="148">
        <v>1280</v>
      </c>
      <c r="S8" s="147">
        <f t="shared" si="0"/>
        <v>2336</v>
      </c>
      <c r="U8" s="51" t="s">
        <v>80</v>
      </c>
    </row>
    <row r="9" spans="2:21" ht="12.9" thickBot="1" x14ac:dyDescent="0.35">
      <c r="B9" s="272" t="s">
        <v>21</v>
      </c>
      <c r="C9" s="195">
        <v>51.26</v>
      </c>
      <c r="D9" s="189"/>
      <c r="E9" s="189">
        <v>44.61</v>
      </c>
      <c r="F9" s="189"/>
      <c r="G9" s="189">
        <v>0.21</v>
      </c>
      <c r="H9" s="189">
        <v>0.15</v>
      </c>
      <c r="I9" s="189">
        <v>0.05</v>
      </c>
      <c r="J9" s="189">
        <v>0.04</v>
      </c>
      <c r="K9" s="189"/>
      <c r="L9" s="189"/>
      <c r="M9" s="189"/>
      <c r="N9" s="189">
        <v>0.59</v>
      </c>
      <c r="O9" s="196">
        <v>1.345</v>
      </c>
      <c r="P9" s="190">
        <f t="shared" si="1"/>
        <v>98.25500000000001</v>
      </c>
      <c r="Q9" s="145">
        <v>8</v>
      </c>
      <c r="R9" s="148">
        <v>1271</v>
      </c>
      <c r="S9" s="147">
        <f t="shared" si="0"/>
        <v>2319.8000000000002</v>
      </c>
      <c r="U9" s="51" t="s">
        <v>70</v>
      </c>
    </row>
    <row r="10" spans="2:21" ht="14.6" thickBot="1" x14ac:dyDescent="0.4">
      <c r="B10" s="275">
        <v>3124</v>
      </c>
      <c r="C10" s="284">
        <v>56.29</v>
      </c>
      <c r="D10" s="280">
        <v>13.0732</v>
      </c>
      <c r="E10" s="279">
        <v>10.97</v>
      </c>
      <c r="F10" s="279"/>
      <c r="G10" s="279">
        <v>5.59</v>
      </c>
      <c r="H10" s="279">
        <v>0.87</v>
      </c>
      <c r="I10" s="279">
        <v>0.11</v>
      </c>
      <c r="J10" s="279">
        <v>13.16</v>
      </c>
      <c r="K10" s="189"/>
      <c r="L10" s="189"/>
      <c r="M10" s="189"/>
      <c r="N10" s="279">
        <v>0.08</v>
      </c>
      <c r="O10" s="285">
        <v>6.7000000000000004E-2</v>
      </c>
      <c r="P10" s="190">
        <f t="shared" si="1"/>
        <v>100.2102</v>
      </c>
      <c r="Q10" s="145">
        <v>7</v>
      </c>
      <c r="R10" s="148">
        <v>1257</v>
      </c>
      <c r="S10" s="147">
        <f t="shared" si="0"/>
        <v>2294.6</v>
      </c>
      <c r="U10" s="51" t="s">
        <v>68</v>
      </c>
    </row>
    <row r="11" spans="2:21" ht="14.6" thickBot="1" x14ac:dyDescent="0.4">
      <c r="B11" s="275">
        <v>3134</v>
      </c>
      <c r="C11" s="284">
        <v>46.53</v>
      </c>
      <c r="D11" s="280">
        <v>21.767199999999999</v>
      </c>
      <c r="E11" s="279">
        <v>3.01</v>
      </c>
      <c r="F11" s="279"/>
      <c r="G11" s="279">
        <v>9.51</v>
      </c>
      <c r="H11" s="279">
        <v>0.17</v>
      </c>
      <c r="I11" s="279">
        <v>0.13</v>
      </c>
      <c r="J11" s="279">
        <v>19.57</v>
      </c>
      <c r="K11" s="189"/>
      <c r="L11" s="189"/>
      <c r="M11" s="189"/>
      <c r="N11" s="279">
        <v>0.04</v>
      </c>
      <c r="O11" s="285">
        <v>0.30399999999999999</v>
      </c>
      <c r="P11" s="190">
        <f t="shared" si="1"/>
        <v>101.03120000000003</v>
      </c>
      <c r="Q11" s="149">
        <v>6</v>
      </c>
      <c r="R11" s="148">
        <v>1243</v>
      </c>
      <c r="S11" s="147">
        <f t="shared" si="0"/>
        <v>2269.4</v>
      </c>
      <c r="U11" s="51" t="s">
        <v>81</v>
      </c>
    </row>
    <row r="12" spans="2:21" ht="12.9" thickBot="1" x14ac:dyDescent="0.35">
      <c r="B12" s="272" t="s">
        <v>127</v>
      </c>
      <c r="C12" s="286">
        <v>12.57</v>
      </c>
      <c r="D12" s="282">
        <v>27.144600000000001</v>
      </c>
      <c r="E12" s="281">
        <v>1.47</v>
      </c>
      <c r="F12" s="281"/>
      <c r="G12" s="281">
        <v>4.45</v>
      </c>
      <c r="H12" s="281">
        <v>0.49</v>
      </c>
      <c r="I12" s="281">
        <v>3.91</v>
      </c>
      <c r="J12" s="281">
        <v>19.989999999999998</v>
      </c>
      <c r="K12" s="283"/>
      <c r="L12" s="283"/>
      <c r="M12" s="283"/>
      <c r="N12" s="281">
        <v>0.44</v>
      </c>
      <c r="O12" s="287">
        <v>0.06</v>
      </c>
      <c r="P12" s="190">
        <f t="shared" si="1"/>
        <v>70.524600000000007</v>
      </c>
      <c r="Q12" s="145">
        <v>5</v>
      </c>
      <c r="R12" s="148">
        <v>1207</v>
      </c>
      <c r="S12" s="147">
        <f t="shared" si="0"/>
        <v>2204.6</v>
      </c>
      <c r="U12" s="51" t="s">
        <v>98</v>
      </c>
    </row>
    <row r="13" spans="2:21" ht="12.9" thickBot="1" x14ac:dyDescent="0.35">
      <c r="B13" s="273" t="s">
        <v>44</v>
      </c>
      <c r="C13" s="195">
        <v>71.27</v>
      </c>
      <c r="D13" s="189"/>
      <c r="E13" s="189">
        <v>17.600000000000001</v>
      </c>
      <c r="F13" s="189"/>
      <c r="G13" s="189">
        <v>6.33</v>
      </c>
      <c r="H13" s="189">
        <v>3.85</v>
      </c>
      <c r="I13" s="189">
        <v>0.01</v>
      </c>
      <c r="J13" s="189">
        <v>1.5</v>
      </c>
      <c r="K13" s="189"/>
      <c r="L13" s="189"/>
      <c r="M13" s="189"/>
      <c r="N13" s="189">
        <v>0.06</v>
      </c>
      <c r="O13" s="196">
        <v>2E-3</v>
      </c>
      <c r="P13" s="190">
        <f t="shared" si="1"/>
        <v>100.622</v>
      </c>
      <c r="Q13" s="145">
        <v>4</v>
      </c>
      <c r="R13" s="148">
        <v>1183</v>
      </c>
      <c r="S13" s="147">
        <f t="shared" si="0"/>
        <v>2161.4</v>
      </c>
      <c r="U13" s="51" t="s">
        <v>69</v>
      </c>
    </row>
    <row r="14" spans="2:21" ht="12.9" thickBot="1" x14ac:dyDescent="0.35">
      <c r="B14" s="272" t="s">
        <v>104</v>
      </c>
      <c r="C14" s="195">
        <v>67.77</v>
      </c>
      <c r="D14" s="189"/>
      <c r="E14" s="189">
        <v>17.329999999999998</v>
      </c>
      <c r="F14" s="189"/>
      <c r="G14" s="189">
        <v>2.73</v>
      </c>
      <c r="H14" s="189">
        <v>11.35</v>
      </c>
      <c r="I14" s="189">
        <v>0.03</v>
      </c>
      <c r="J14" s="189">
        <v>0.61</v>
      </c>
      <c r="K14" s="189"/>
      <c r="L14" s="189"/>
      <c r="M14" s="189"/>
      <c r="N14" s="189">
        <v>0.11</v>
      </c>
      <c r="O14" s="196">
        <v>5.0000000000000001E-3</v>
      </c>
      <c r="P14" s="190">
        <f t="shared" si="1"/>
        <v>99.934999999999988</v>
      </c>
      <c r="Q14" s="145">
        <v>3</v>
      </c>
      <c r="R14" s="148">
        <v>1170</v>
      </c>
      <c r="S14" s="147">
        <f t="shared" si="0"/>
        <v>2138</v>
      </c>
      <c r="U14" s="51" t="s">
        <v>131</v>
      </c>
    </row>
    <row r="15" spans="2:21" ht="14.7" customHeight="1" thickBot="1" x14ac:dyDescent="0.35">
      <c r="B15" s="137" t="s">
        <v>121</v>
      </c>
      <c r="C15" s="195">
        <v>67.599999999999994</v>
      </c>
      <c r="D15" s="189"/>
      <c r="E15" s="189">
        <v>17.2</v>
      </c>
      <c r="F15" s="189"/>
      <c r="G15" s="189">
        <v>4.5</v>
      </c>
      <c r="H15" s="189">
        <v>10</v>
      </c>
      <c r="I15" s="189"/>
      <c r="J15" s="113">
        <v>0.3</v>
      </c>
      <c r="K15" s="189"/>
      <c r="L15" s="189"/>
      <c r="M15" s="189"/>
      <c r="N15" s="113">
        <v>0.1</v>
      </c>
      <c r="O15" s="196">
        <v>0.11</v>
      </c>
      <c r="P15" s="190">
        <f t="shared" si="1"/>
        <v>99.809999999999988</v>
      </c>
      <c r="Q15" s="145">
        <v>2</v>
      </c>
      <c r="R15" s="148">
        <v>1164</v>
      </c>
      <c r="S15" s="147">
        <f t="shared" si="0"/>
        <v>2127.2000000000003</v>
      </c>
      <c r="U15" s="51" t="s">
        <v>128</v>
      </c>
    </row>
    <row r="16" spans="2:21" ht="12.9" thickBot="1" x14ac:dyDescent="0.35">
      <c r="B16" s="275" t="s">
        <v>100</v>
      </c>
      <c r="C16" s="195">
        <v>67.8</v>
      </c>
      <c r="D16" s="189"/>
      <c r="E16" s="189">
        <v>17.649999999999999</v>
      </c>
      <c r="F16" s="189"/>
      <c r="G16" s="189">
        <v>2.7</v>
      </c>
      <c r="H16" s="189">
        <v>11.21</v>
      </c>
      <c r="I16" s="189">
        <v>0.04</v>
      </c>
      <c r="J16" s="189">
        <v>0.61</v>
      </c>
      <c r="K16" s="189"/>
      <c r="L16" s="189"/>
      <c r="M16" s="189"/>
      <c r="N16" s="189">
        <v>0.11</v>
      </c>
      <c r="O16" s="196">
        <v>5.0000000000000001E-3</v>
      </c>
      <c r="P16" s="190">
        <f t="shared" si="1"/>
        <v>100.12499999999999</v>
      </c>
      <c r="Q16" s="145">
        <v>1</v>
      </c>
      <c r="R16" s="148">
        <v>1154</v>
      </c>
      <c r="S16" s="147">
        <f t="shared" si="0"/>
        <v>2109.2000000000003</v>
      </c>
      <c r="U16" s="51" t="s">
        <v>66</v>
      </c>
    </row>
    <row r="17" spans="2:21" ht="12.9" thickBot="1" x14ac:dyDescent="0.35">
      <c r="B17" s="275" t="s">
        <v>140</v>
      </c>
      <c r="C17" s="195">
        <v>68.680000000000007</v>
      </c>
      <c r="D17" s="189"/>
      <c r="E17" s="189">
        <v>17.53</v>
      </c>
      <c r="F17" s="189"/>
      <c r="G17" s="189">
        <v>2.74</v>
      </c>
      <c r="H17" s="189">
        <v>11.33</v>
      </c>
      <c r="I17" s="189">
        <v>0.02</v>
      </c>
      <c r="J17" s="189">
        <v>0.13</v>
      </c>
      <c r="K17" s="189"/>
      <c r="L17" s="189"/>
      <c r="M17" s="189"/>
      <c r="N17" s="189">
        <v>0.08</v>
      </c>
      <c r="O17" s="196">
        <v>3.0000000000000001E-3</v>
      </c>
      <c r="P17" s="190">
        <f t="shared" si="1"/>
        <v>100.51299999999999</v>
      </c>
      <c r="Q17" s="150" t="s">
        <v>85</v>
      </c>
      <c r="R17" s="148">
        <v>1138</v>
      </c>
      <c r="S17" s="147">
        <f t="shared" si="0"/>
        <v>2080.4</v>
      </c>
      <c r="U17" s="51" t="s">
        <v>65</v>
      </c>
    </row>
    <row r="18" spans="2:21" ht="12.9" thickBot="1" x14ac:dyDescent="0.35">
      <c r="B18" s="275" t="s">
        <v>141</v>
      </c>
      <c r="C18" s="195">
        <v>71.72</v>
      </c>
      <c r="D18" s="189"/>
      <c r="E18" s="189">
        <v>15.45</v>
      </c>
      <c r="F18" s="189"/>
      <c r="G18" s="189">
        <v>2.21</v>
      </c>
      <c r="H18" s="189">
        <v>10.38</v>
      </c>
      <c r="I18" s="189">
        <v>0.03</v>
      </c>
      <c r="J18" s="189">
        <v>0.28999999999999998</v>
      </c>
      <c r="K18" s="189"/>
      <c r="L18" s="189"/>
      <c r="M18" s="189"/>
      <c r="N18" s="189">
        <v>0.11</v>
      </c>
      <c r="O18" s="196">
        <v>3.0000000000000001E-3</v>
      </c>
      <c r="P18" s="190">
        <f t="shared" si="1"/>
        <v>100.193</v>
      </c>
      <c r="Q18" s="150" t="s">
        <v>86</v>
      </c>
      <c r="R18" s="148">
        <v>1122</v>
      </c>
      <c r="S18" s="147">
        <f t="shared" si="0"/>
        <v>2051.6000000000004</v>
      </c>
      <c r="U18" s="51" t="s">
        <v>82</v>
      </c>
    </row>
    <row r="19" spans="2:21" ht="12.9" thickBot="1" x14ac:dyDescent="0.35">
      <c r="B19" s="273" t="s">
        <v>45</v>
      </c>
      <c r="C19" s="286">
        <v>64.69</v>
      </c>
      <c r="D19" s="281"/>
      <c r="E19" s="281">
        <v>26.13</v>
      </c>
      <c r="F19" s="281">
        <v>7.2</v>
      </c>
      <c r="G19" s="281">
        <v>0.23</v>
      </c>
      <c r="H19" s="281">
        <v>0.22</v>
      </c>
      <c r="I19" s="281">
        <v>0.02</v>
      </c>
      <c r="J19" s="281">
        <v>0.05</v>
      </c>
      <c r="K19" s="283"/>
      <c r="L19" s="283"/>
      <c r="M19" s="283"/>
      <c r="N19" s="281">
        <v>0.24</v>
      </c>
      <c r="O19" s="287">
        <v>0.01</v>
      </c>
      <c r="P19" s="190">
        <f t="shared" si="1"/>
        <v>98.789999999999992</v>
      </c>
      <c r="Q19" s="150" t="s">
        <v>87</v>
      </c>
      <c r="R19" s="148">
        <v>1104</v>
      </c>
      <c r="S19" s="147">
        <f t="shared" si="0"/>
        <v>2019.2</v>
      </c>
      <c r="U19" s="65" t="s">
        <v>79</v>
      </c>
    </row>
    <row r="20" spans="2:21" ht="12.9" thickBot="1" x14ac:dyDescent="0.35">
      <c r="B20" s="273" t="s">
        <v>142</v>
      </c>
      <c r="C20" s="112">
        <v>52.24</v>
      </c>
      <c r="D20" s="113"/>
      <c r="E20" s="113">
        <v>0.32</v>
      </c>
      <c r="F20" s="113"/>
      <c r="G20" s="113">
        <v>7.0000000000000007E-2</v>
      </c>
      <c r="H20" s="113">
        <v>0.13</v>
      </c>
      <c r="I20" s="113">
        <v>31.53</v>
      </c>
      <c r="J20" s="113">
        <v>3.54</v>
      </c>
      <c r="K20" s="113"/>
      <c r="L20" s="113"/>
      <c r="M20" s="113"/>
      <c r="N20" s="113">
        <v>0.13</v>
      </c>
      <c r="O20" s="194">
        <v>1.9E-2</v>
      </c>
      <c r="P20" s="190">
        <f t="shared" si="1"/>
        <v>87.979000000000013</v>
      </c>
      <c r="Q20" s="150" t="s">
        <v>88</v>
      </c>
      <c r="R20" s="148">
        <v>1077</v>
      </c>
      <c r="S20" s="147">
        <f t="shared" si="0"/>
        <v>1970.6000000000001</v>
      </c>
      <c r="U20" s="51" t="s">
        <v>71</v>
      </c>
    </row>
    <row r="21" spans="2:21" ht="12.9" thickBot="1" x14ac:dyDescent="0.35">
      <c r="B21" s="273" t="s">
        <v>143</v>
      </c>
      <c r="C21" s="112">
        <v>58.94</v>
      </c>
      <c r="D21" s="113"/>
      <c r="E21" s="113">
        <v>0.74</v>
      </c>
      <c r="F21" s="113"/>
      <c r="G21" s="113"/>
      <c r="H21" s="113">
        <v>0.02</v>
      </c>
      <c r="I21" s="113">
        <v>31.26</v>
      </c>
      <c r="J21" s="113">
        <v>1.26</v>
      </c>
      <c r="K21" s="113"/>
      <c r="L21" s="113"/>
      <c r="M21" s="113"/>
      <c r="N21" s="113">
        <v>0.47</v>
      </c>
      <c r="O21" s="194">
        <v>3.1E-2</v>
      </c>
      <c r="P21" s="190">
        <f t="shared" si="1"/>
        <v>92.721000000000018</v>
      </c>
      <c r="Q21" s="150" t="s">
        <v>89</v>
      </c>
      <c r="R21" s="148">
        <v>1044</v>
      </c>
      <c r="S21" s="147">
        <f t="shared" si="0"/>
        <v>1911.2</v>
      </c>
      <c r="U21" s="51" t="s">
        <v>72</v>
      </c>
    </row>
    <row r="22" spans="2:21" ht="12.9" thickBot="1" x14ac:dyDescent="0.35">
      <c r="B22" s="273" t="s">
        <v>144</v>
      </c>
      <c r="C22" s="112">
        <v>59.39</v>
      </c>
      <c r="D22" s="113"/>
      <c r="E22" s="113">
        <v>0.19</v>
      </c>
      <c r="F22" s="113"/>
      <c r="G22" s="113">
        <v>0.02</v>
      </c>
      <c r="H22" s="113" t="s">
        <v>145</v>
      </c>
      <c r="I22" s="113">
        <v>31.47</v>
      </c>
      <c r="J22" s="113">
        <v>0.6</v>
      </c>
      <c r="K22" s="113"/>
      <c r="L22" s="113"/>
      <c r="M22" s="113"/>
      <c r="N22" s="113">
        <v>1.46</v>
      </c>
      <c r="O22" s="194">
        <v>7.0000000000000001E-3</v>
      </c>
      <c r="P22" s="190">
        <f t="shared" si="1"/>
        <v>93.136999999999986</v>
      </c>
      <c r="Q22" s="150" t="s">
        <v>90</v>
      </c>
      <c r="R22" s="148">
        <v>1013</v>
      </c>
      <c r="S22" s="147">
        <f t="shared" si="0"/>
        <v>1855.4</v>
      </c>
      <c r="U22" s="51" t="s">
        <v>73</v>
      </c>
    </row>
    <row r="23" spans="2:21" ht="14.05" customHeight="1" thickBot="1" x14ac:dyDescent="0.35">
      <c r="B23" s="277" t="s">
        <v>150</v>
      </c>
      <c r="C23" s="112">
        <v>61.5</v>
      </c>
      <c r="D23" s="113"/>
      <c r="E23" s="113">
        <v>0.5</v>
      </c>
      <c r="F23" s="113"/>
      <c r="G23" s="113"/>
      <c r="H23" s="113"/>
      <c r="I23" s="113">
        <v>31.5</v>
      </c>
      <c r="J23" s="113">
        <v>0.2</v>
      </c>
      <c r="K23" s="113"/>
      <c r="L23" s="113"/>
      <c r="M23" s="113"/>
      <c r="N23" s="113">
        <v>0.8</v>
      </c>
      <c r="O23" s="194"/>
      <c r="P23" s="190">
        <f t="shared" si="1"/>
        <v>94.5</v>
      </c>
      <c r="Q23" s="150" t="s">
        <v>91</v>
      </c>
      <c r="R23" s="148">
        <v>987</v>
      </c>
      <c r="S23" s="147">
        <f t="shared" si="0"/>
        <v>1808.6000000000001</v>
      </c>
      <c r="U23" s="51" t="s">
        <v>74</v>
      </c>
    </row>
    <row r="24" spans="2:21" ht="12.9" thickBot="1" x14ac:dyDescent="0.35">
      <c r="B24" s="117" t="s">
        <v>123</v>
      </c>
      <c r="C24" s="112"/>
      <c r="D24" s="113"/>
      <c r="E24" s="113"/>
      <c r="F24" s="113"/>
      <c r="G24" s="113"/>
      <c r="H24" s="113"/>
      <c r="I24" s="113">
        <v>48.99</v>
      </c>
      <c r="J24" s="113"/>
      <c r="K24" s="113"/>
      <c r="L24" s="113"/>
      <c r="M24" s="113"/>
      <c r="N24" s="113"/>
      <c r="O24" s="194">
        <v>0.1</v>
      </c>
      <c r="P24" s="190">
        <f t="shared" si="1"/>
        <v>49.09</v>
      </c>
      <c r="Q24" s="150" t="s">
        <v>92</v>
      </c>
      <c r="R24" s="148">
        <v>956</v>
      </c>
      <c r="S24" s="147">
        <f t="shared" si="0"/>
        <v>1752.8</v>
      </c>
      <c r="U24" s="72" t="s">
        <v>122</v>
      </c>
    </row>
    <row r="25" spans="2:21" ht="12.9" thickBot="1" x14ac:dyDescent="0.35">
      <c r="B25" s="117" t="s">
        <v>41</v>
      </c>
      <c r="C25" s="112"/>
      <c r="D25" s="113"/>
      <c r="E25" s="113"/>
      <c r="F25" s="113"/>
      <c r="G25" s="113"/>
      <c r="H25" s="113"/>
      <c r="I25" s="113">
        <v>21.85</v>
      </c>
      <c r="J25" s="113">
        <v>30.41</v>
      </c>
      <c r="K25" s="113"/>
      <c r="L25" s="113"/>
      <c r="M25" s="113"/>
      <c r="N25" s="113"/>
      <c r="O25" s="194"/>
      <c r="P25" s="190">
        <f t="shared" si="1"/>
        <v>52.260000000000005</v>
      </c>
      <c r="Q25" s="150" t="s">
        <v>93</v>
      </c>
      <c r="R25" s="148">
        <v>930</v>
      </c>
      <c r="S25" s="147">
        <f t="shared" si="0"/>
        <v>1706</v>
      </c>
      <c r="U25" s="73" t="s">
        <v>95</v>
      </c>
    </row>
    <row r="26" spans="2:21" ht="12.9" thickBot="1" x14ac:dyDescent="0.35">
      <c r="B26" s="278" t="s">
        <v>18</v>
      </c>
      <c r="C26" s="112">
        <v>50.47</v>
      </c>
      <c r="D26" s="113">
        <v>0</v>
      </c>
      <c r="E26" s="113">
        <v>0.82</v>
      </c>
      <c r="F26" s="113"/>
      <c r="G26" s="113">
        <v>0.1</v>
      </c>
      <c r="H26" s="113">
        <v>0.12</v>
      </c>
      <c r="I26" s="113">
        <v>1.1200000000000001</v>
      </c>
      <c r="J26" s="113">
        <v>43.53</v>
      </c>
      <c r="K26" s="113"/>
      <c r="L26" s="113"/>
      <c r="M26" s="113"/>
      <c r="N26" s="113">
        <v>0.46</v>
      </c>
      <c r="O26" s="194">
        <v>0.02</v>
      </c>
      <c r="P26" s="190">
        <f t="shared" si="1"/>
        <v>96.639999999999986</v>
      </c>
      <c r="Q26" s="150" t="s">
        <v>94</v>
      </c>
      <c r="R26" s="148">
        <v>915</v>
      </c>
      <c r="S26" s="147">
        <f t="shared" si="0"/>
        <v>1679</v>
      </c>
    </row>
    <row r="27" spans="2:21" ht="12.9" thickBot="1" x14ac:dyDescent="0.35">
      <c r="B27" s="116" t="s">
        <v>37</v>
      </c>
      <c r="C27" s="112"/>
      <c r="D27" s="113"/>
      <c r="E27" s="113"/>
      <c r="F27" s="113"/>
      <c r="G27" s="113"/>
      <c r="H27" s="113"/>
      <c r="I27" s="113"/>
      <c r="J27" s="113"/>
      <c r="K27" s="113">
        <v>70.19</v>
      </c>
      <c r="L27" s="113"/>
      <c r="M27" s="113"/>
      <c r="N27" s="113"/>
      <c r="O27" s="194"/>
      <c r="P27" s="190">
        <f t="shared" si="1"/>
        <v>70.19</v>
      </c>
    </row>
    <row r="28" spans="2:21" ht="12.9" thickBot="1" x14ac:dyDescent="0.35">
      <c r="B28" s="118" t="s">
        <v>38</v>
      </c>
      <c r="C28" s="112"/>
      <c r="D28" s="113"/>
      <c r="E28" s="113"/>
      <c r="F28" s="113"/>
      <c r="G28" s="113"/>
      <c r="H28" s="113"/>
      <c r="I28" s="113"/>
      <c r="J28" s="113"/>
      <c r="K28" s="113"/>
      <c r="L28" s="113">
        <v>77.89</v>
      </c>
      <c r="M28" s="113"/>
      <c r="N28" s="113"/>
      <c r="O28" s="194"/>
      <c r="P28" s="190">
        <f t="shared" si="1"/>
        <v>77.89</v>
      </c>
    </row>
    <row r="29" spans="2:21" ht="12.9" thickBot="1" x14ac:dyDescent="0.35">
      <c r="B29" s="118" t="s">
        <v>39</v>
      </c>
      <c r="C29" s="112"/>
      <c r="D29" s="113"/>
      <c r="E29" s="113"/>
      <c r="F29" s="113"/>
      <c r="G29" s="113"/>
      <c r="H29" s="113"/>
      <c r="I29" s="113"/>
      <c r="J29" s="113"/>
      <c r="K29" s="113"/>
      <c r="L29" s="113"/>
      <c r="M29" s="113">
        <v>100</v>
      </c>
      <c r="N29" s="113"/>
      <c r="O29" s="194"/>
      <c r="P29" s="190">
        <f t="shared" si="1"/>
        <v>100</v>
      </c>
    </row>
    <row r="30" spans="2:21" ht="12.9" thickBot="1" x14ac:dyDescent="0.35">
      <c r="B30" s="114" t="s">
        <v>116</v>
      </c>
      <c r="C30" s="112">
        <v>61.5</v>
      </c>
      <c r="D30" s="113"/>
      <c r="E30" s="113">
        <v>25.1</v>
      </c>
      <c r="F30" s="113"/>
      <c r="G30" s="113">
        <v>0.16</v>
      </c>
      <c r="H30" s="113">
        <v>2.88</v>
      </c>
      <c r="I30" s="113">
        <v>0.77</v>
      </c>
      <c r="J30" s="113">
        <v>0.06</v>
      </c>
      <c r="K30" s="113"/>
      <c r="L30" s="113"/>
      <c r="M30" s="113"/>
      <c r="N30" s="113">
        <v>1</v>
      </c>
      <c r="O30" s="194">
        <v>1.27</v>
      </c>
      <c r="P30" s="190">
        <f t="shared" si="1"/>
        <v>92.739999999999981</v>
      </c>
    </row>
    <row r="31" spans="2:21" ht="12.9" thickBot="1" x14ac:dyDescent="0.35">
      <c r="B31" s="114" t="s">
        <v>126</v>
      </c>
      <c r="C31" s="112">
        <v>99.5</v>
      </c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>
        <v>0.1</v>
      </c>
      <c r="O31" s="194"/>
      <c r="P31" s="190">
        <f t="shared" si="1"/>
        <v>99.6</v>
      </c>
    </row>
    <row r="32" spans="2:21" ht="12.9" thickBot="1" x14ac:dyDescent="0.35">
      <c r="B32" s="116" t="s">
        <v>117</v>
      </c>
      <c r="C32" s="112">
        <v>64.760000000000005</v>
      </c>
      <c r="D32" s="113"/>
      <c r="E32" s="113">
        <v>18.32</v>
      </c>
      <c r="F32" s="113"/>
      <c r="G32" s="113"/>
      <c r="H32" s="113">
        <v>16.920000000000002</v>
      </c>
      <c r="I32" s="113"/>
      <c r="J32" s="113"/>
      <c r="K32" s="113"/>
      <c r="L32" s="113"/>
      <c r="M32" s="113"/>
      <c r="N32" s="113"/>
      <c r="O32" s="194"/>
      <c r="P32" s="190">
        <f t="shared" si="1"/>
        <v>100.00000000000001</v>
      </c>
    </row>
    <row r="33" spans="2:16" ht="12.9" thickBot="1" x14ac:dyDescent="0.35">
      <c r="B33" s="116" t="s">
        <v>118</v>
      </c>
      <c r="C33" s="112">
        <v>68.739999999999995</v>
      </c>
      <c r="D33" s="113"/>
      <c r="E33" s="113">
        <v>19.440000000000001</v>
      </c>
      <c r="F33" s="113"/>
      <c r="G33" s="113">
        <v>11.82</v>
      </c>
      <c r="H33" s="113"/>
      <c r="I33" s="113"/>
      <c r="J33" s="113"/>
      <c r="K33" s="113"/>
      <c r="L33" s="113"/>
      <c r="M33" s="113"/>
      <c r="N33" s="113"/>
      <c r="O33" s="194"/>
      <c r="P33" s="190">
        <f t="shared" si="1"/>
        <v>100</v>
      </c>
    </row>
    <row r="34" spans="2:16" ht="12.9" thickBot="1" x14ac:dyDescent="0.35">
      <c r="B34" s="116" t="s">
        <v>119</v>
      </c>
      <c r="C34" s="112">
        <v>47.29</v>
      </c>
      <c r="D34" s="113"/>
      <c r="E34" s="113">
        <v>40.21</v>
      </c>
      <c r="F34" s="113"/>
      <c r="G34" s="113"/>
      <c r="H34" s="113"/>
      <c r="I34" s="113"/>
      <c r="J34" s="113"/>
      <c r="K34" s="113"/>
      <c r="L34" s="113"/>
      <c r="M34" s="113"/>
      <c r="N34" s="113"/>
      <c r="O34" s="194"/>
      <c r="P34" s="190">
        <f t="shared" si="1"/>
        <v>87.5</v>
      </c>
    </row>
    <row r="35" spans="2:16" ht="12.9" thickBot="1" x14ac:dyDescent="0.35">
      <c r="B35" s="116" t="s">
        <v>48</v>
      </c>
      <c r="C35" s="112"/>
      <c r="D35" s="113"/>
      <c r="E35" s="113"/>
      <c r="F35" s="113">
        <v>40.369999999999997</v>
      </c>
      <c r="G35" s="113"/>
      <c r="H35" s="113"/>
      <c r="I35" s="113"/>
      <c r="J35" s="113"/>
      <c r="K35" s="113"/>
      <c r="L35" s="113"/>
      <c r="M35" s="113"/>
      <c r="N35" s="113"/>
      <c r="O35" s="194">
        <v>0.01</v>
      </c>
      <c r="P35" s="190">
        <f t="shared" si="1"/>
        <v>40.379999999999995</v>
      </c>
    </row>
    <row r="36" spans="2:16" ht="12.9" thickBot="1" x14ac:dyDescent="0.35">
      <c r="B36" s="116" t="s">
        <v>129</v>
      </c>
      <c r="C36" s="119"/>
      <c r="D36" s="113"/>
      <c r="E36" s="113"/>
      <c r="F36" s="113"/>
      <c r="G36" s="113">
        <v>58</v>
      </c>
      <c r="H36" s="113"/>
      <c r="I36" s="113"/>
      <c r="J36" s="113"/>
      <c r="K36" s="113"/>
      <c r="L36" s="113"/>
      <c r="M36" s="113"/>
      <c r="N36" s="113"/>
      <c r="O36" s="194">
        <v>0.05</v>
      </c>
      <c r="P36" s="190">
        <f t="shared" si="1"/>
        <v>58.05</v>
      </c>
    </row>
    <row r="37" spans="2:16" ht="12.9" thickBot="1" x14ac:dyDescent="0.35">
      <c r="B37" s="117" t="s">
        <v>130</v>
      </c>
      <c r="C37" s="112"/>
      <c r="D37" s="113"/>
      <c r="E37" s="113"/>
      <c r="F37" s="113"/>
      <c r="G37" s="113"/>
      <c r="H37" s="113">
        <v>68</v>
      </c>
      <c r="I37" s="113"/>
      <c r="J37" s="113"/>
      <c r="K37" s="113"/>
      <c r="L37" s="113"/>
      <c r="M37" s="113"/>
      <c r="N37" s="113"/>
      <c r="O37" s="194">
        <v>1.42</v>
      </c>
      <c r="P37" s="190">
        <f t="shared" si="1"/>
        <v>69.42</v>
      </c>
    </row>
    <row r="38" spans="2:16" ht="12.9" thickBot="1" x14ac:dyDescent="0.35">
      <c r="B38" s="275">
        <v>3110</v>
      </c>
      <c r="C38" s="286">
        <v>67.87</v>
      </c>
      <c r="D38" s="282">
        <v>1.8708200000000001E-2</v>
      </c>
      <c r="E38" s="281">
        <v>4.43</v>
      </c>
      <c r="F38" s="281"/>
      <c r="G38" s="281">
        <v>15.21</v>
      </c>
      <c r="H38" s="281">
        <v>2.34</v>
      </c>
      <c r="I38" s="281">
        <v>0.05</v>
      </c>
      <c r="J38" s="281">
        <v>5.89</v>
      </c>
      <c r="K38" s="283"/>
      <c r="L38" s="283"/>
      <c r="M38" s="283"/>
      <c r="N38" s="281">
        <v>0.09</v>
      </c>
      <c r="O38" s="287">
        <v>7.8E-2</v>
      </c>
      <c r="P38" s="190">
        <f t="shared" si="1"/>
        <v>95.976708200000019</v>
      </c>
    </row>
    <row r="39" spans="2:16" ht="12.9" thickBot="1" x14ac:dyDescent="0.35">
      <c r="B39" s="275">
        <v>3195</v>
      </c>
      <c r="C39" s="286">
        <v>52.2</v>
      </c>
      <c r="D39" s="282">
        <v>20.221600000000002</v>
      </c>
      <c r="E39" s="281">
        <v>11.62</v>
      </c>
      <c r="F39" s="281"/>
      <c r="G39" s="281">
        <v>5.67</v>
      </c>
      <c r="H39" s="281">
        <v>0.05</v>
      </c>
      <c r="I39" s="281">
        <v>0.1</v>
      </c>
      <c r="J39" s="281">
        <v>10.6</v>
      </c>
      <c r="K39" s="283"/>
      <c r="L39" s="283"/>
      <c r="M39" s="283"/>
      <c r="N39" s="281">
        <v>0.04</v>
      </c>
      <c r="O39" s="287">
        <v>3.3000000000000002E-2</v>
      </c>
      <c r="P39" s="190">
        <f t="shared" si="1"/>
        <v>100.53460000000001</v>
      </c>
    </row>
    <row r="40" spans="2:16" ht="12.9" thickBot="1" x14ac:dyDescent="0.35">
      <c r="B40" s="275" t="s">
        <v>137</v>
      </c>
      <c r="C40" s="286">
        <v>60.78</v>
      </c>
      <c r="D40" s="282">
        <v>3.9284000000000003E-3</v>
      </c>
      <c r="E40" s="281">
        <v>9.2899999999999991</v>
      </c>
      <c r="F40" s="281"/>
      <c r="G40" s="281">
        <v>25.09</v>
      </c>
      <c r="H40" s="281">
        <v>0.17</v>
      </c>
      <c r="I40" s="281">
        <v>0.1</v>
      </c>
      <c r="J40" s="281">
        <v>0.42</v>
      </c>
      <c r="K40" s="283"/>
      <c r="L40" s="283"/>
      <c r="M40" s="283"/>
      <c r="N40" s="281">
        <v>0.05</v>
      </c>
      <c r="O40" s="287">
        <v>7.4999999999999997E-2</v>
      </c>
      <c r="P40" s="190">
        <f t="shared" si="1"/>
        <v>95.978928400000001</v>
      </c>
    </row>
    <row r="41" spans="2:16" ht="12.9" thickBot="1" x14ac:dyDescent="0.35">
      <c r="B41" s="117" t="s">
        <v>134</v>
      </c>
      <c r="C41" s="112">
        <v>53.8</v>
      </c>
      <c r="D41" s="113">
        <v>38.4</v>
      </c>
      <c r="E41" s="113"/>
      <c r="F41" s="113"/>
      <c r="G41" s="113">
        <v>7.2</v>
      </c>
      <c r="H41" s="113"/>
      <c r="I41" s="113"/>
      <c r="J41" s="113"/>
      <c r="K41" s="113"/>
      <c r="L41" s="113"/>
      <c r="M41" s="113"/>
      <c r="N41" s="113"/>
      <c r="O41" s="194"/>
      <c r="P41" s="190">
        <f t="shared" si="1"/>
        <v>99.399999999999991</v>
      </c>
    </row>
    <row r="42" spans="2:16" ht="12.9" thickBot="1" x14ac:dyDescent="0.35">
      <c r="B42" s="116" t="s">
        <v>20</v>
      </c>
      <c r="C42" s="195">
        <v>47.45</v>
      </c>
      <c r="D42" s="189"/>
      <c r="E42" s="189">
        <v>35.880000000000003</v>
      </c>
      <c r="F42" s="189"/>
      <c r="G42" s="189">
        <v>7.0000000000000007E-2</v>
      </c>
      <c r="H42" s="189">
        <v>1.91</v>
      </c>
      <c r="I42" s="189">
        <v>0.27</v>
      </c>
      <c r="J42" s="189">
        <v>7.0000000000000007E-2</v>
      </c>
      <c r="K42" s="189"/>
      <c r="L42" s="189"/>
      <c r="M42" s="189"/>
      <c r="N42" s="189">
        <v>0.8</v>
      </c>
      <c r="O42" s="196">
        <v>4.5999999999999999E-2</v>
      </c>
      <c r="P42" s="190">
        <f t="shared" si="1"/>
        <v>86.495999999999995</v>
      </c>
    </row>
    <row r="43" spans="2:16" ht="12.9" thickBot="1" x14ac:dyDescent="0.35">
      <c r="B43" s="273" t="s">
        <v>22</v>
      </c>
      <c r="C43" s="112">
        <v>60.87</v>
      </c>
      <c r="D43" s="113"/>
      <c r="E43" s="113">
        <v>25.35</v>
      </c>
      <c r="F43" s="113"/>
      <c r="G43" s="113">
        <v>7.0000000000000007E-2</v>
      </c>
      <c r="H43" s="113">
        <v>0.4</v>
      </c>
      <c r="I43" s="113">
        <v>0.25</v>
      </c>
      <c r="J43" s="113">
        <v>0.15</v>
      </c>
      <c r="K43" s="113"/>
      <c r="L43" s="113"/>
      <c r="M43" s="113"/>
      <c r="N43" s="113">
        <v>1.21</v>
      </c>
      <c r="O43" s="194">
        <v>1.6859999999999999</v>
      </c>
      <c r="P43" s="190">
        <f t="shared" si="1"/>
        <v>89.98599999999999</v>
      </c>
    </row>
    <row r="44" spans="2:16" ht="12.9" thickBot="1" x14ac:dyDescent="0.35">
      <c r="B44" s="136" t="s">
        <v>106</v>
      </c>
      <c r="C44" s="112">
        <v>53.54</v>
      </c>
      <c r="D44" s="113"/>
      <c r="E44" s="113">
        <v>15.2</v>
      </c>
      <c r="F44" s="113"/>
      <c r="G44" s="113">
        <v>2.2000000000000002</v>
      </c>
      <c r="H44" s="113">
        <v>3.5</v>
      </c>
      <c r="I44" s="113">
        <v>3.9</v>
      </c>
      <c r="J44" s="113">
        <v>5.9</v>
      </c>
      <c r="K44" s="113"/>
      <c r="L44" s="113"/>
      <c r="M44" s="113"/>
      <c r="N44" s="113">
        <v>4.5</v>
      </c>
      <c r="O44" s="194"/>
      <c r="P44" s="190">
        <f t="shared" si="1"/>
        <v>88.740000000000009</v>
      </c>
    </row>
    <row r="45" spans="2:16" ht="12.9" thickBot="1" x14ac:dyDescent="0.35">
      <c r="B45" s="116" t="s">
        <v>49</v>
      </c>
      <c r="C45" s="112">
        <v>0.57999999999999996</v>
      </c>
      <c r="D45" s="113"/>
      <c r="E45" s="113">
        <v>7.0000000000000007E-2</v>
      </c>
      <c r="F45" s="113"/>
      <c r="G45" s="113">
        <v>0.06</v>
      </c>
      <c r="H45" s="113">
        <v>0.04</v>
      </c>
      <c r="I45" s="113">
        <v>0.06</v>
      </c>
      <c r="J45" s="113">
        <v>39.85</v>
      </c>
      <c r="K45" s="113"/>
      <c r="L45" s="113"/>
      <c r="M45" s="113"/>
      <c r="N45" s="113">
        <v>0.04</v>
      </c>
      <c r="O45" s="194"/>
      <c r="P45" s="190">
        <f t="shared" si="1"/>
        <v>40.700000000000003</v>
      </c>
    </row>
    <row r="46" spans="2:16" ht="12.9" thickBot="1" x14ac:dyDescent="0.35">
      <c r="B46" s="272" t="s">
        <v>54</v>
      </c>
      <c r="C46" s="112">
        <v>64.2</v>
      </c>
      <c r="D46" s="113"/>
      <c r="E46" s="113">
        <v>17.190000000000001</v>
      </c>
      <c r="F46" s="113"/>
      <c r="G46" s="113">
        <v>0.18</v>
      </c>
      <c r="H46" s="113">
        <v>4.05</v>
      </c>
      <c r="I46" s="113">
        <v>1.56</v>
      </c>
      <c r="J46" s="113">
        <v>0.24</v>
      </c>
      <c r="K46" s="113"/>
      <c r="L46" s="113"/>
      <c r="M46" s="113"/>
      <c r="N46" s="113">
        <v>7.09</v>
      </c>
      <c r="O46" s="194">
        <v>1.075</v>
      </c>
      <c r="P46" s="190">
        <f t="shared" si="1"/>
        <v>95.585000000000008</v>
      </c>
    </row>
    <row r="47" spans="2:16" ht="12.9" thickBot="1" x14ac:dyDescent="0.35">
      <c r="B47" s="137" t="s">
        <v>99</v>
      </c>
      <c r="C47" s="112">
        <v>54.92</v>
      </c>
      <c r="D47" s="113"/>
      <c r="E47" s="113">
        <v>0.99</v>
      </c>
      <c r="F47" s="113">
        <v>1</v>
      </c>
      <c r="G47" s="113">
        <v>1.78</v>
      </c>
      <c r="H47" s="113">
        <v>0.11</v>
      </c>
      <c r="I47" s="113">
        <v>24.34</v>
      </c>
      <c r="J47" s="113">
        <v>4.46</v>
      </c>
      <c r="K47" s="113"/>
      <c r="L47" s="113"/>
      <c r="M47" s="113"/>
      <c r="N47" s="113">
        <v>0.14000000000000001</v>
      </c>
      <c r="O47" s="194"/>
      <c r="P47" s="190">
        <f t="shared" si="1"/>
        <v>87.74</v>
      </c>
    </row>
    <row r="48" spans="2:16" ht="12.9" thickBot="1" x14ac:dyDescent="0.35">
      <c r="B48" s="137" t="s">
        <v>137</v>
      </c>
      <c r="C48" s="112">
        <v>64.63</v>
      </c>
      <c r="D48" s="113"/>
      <c r="E48" s="113">
        <v>5.94</v>
      </c>
      <c r="F48" s="113"/>
      <c r="G48" s="113">
        <v>29.43</v>
      </c>
      <c r="H48" s="113"/>
      <c r="I48" s="113"/>
      <c r="J48" s="113"/>
      <c r="K48" s="113"/>
      <c r="L48" s="113"/>
      <c r="M48" s="113"/>
      <c r="N48" s="113"/>
      <c r="O48" s="194"/>
      <c r="P48" s="190">
        <f t="shared" si="1"/>
        <v>100</v>
      </c>
    </row>
    <row r="49" spans="2:26" ht="12.45" customHeight="1" thickBot="1" x14ac:dyDescent="0.35">
      <c r="B49" s="117" t="s">
        <v>135</v>
      </c>
      <c r="C49" s="112">
        <v>45</v>
      </c>
      <c r="D49" s="113">
        <v>23.8</v>
      </c>
      <c r="E49" s="113">
        <v>0.8</v>
      </c>
      <c r="F49" s="113"/>
      <c r="G49" s="113">
        <v>10.4</v>
      </c>
      <c r="H49" s="113"/>
      <c r="I49" s="113"/>
      <c r="J49" s="113">
        <v>20</v>
      </c>
      <c r="K49" s="113"/>
      <c r="L49" s="113"/>
      <c r="M49" s="113"/>
      <c r="N49" s="113"/>
      <c r="O49" s="194"/>
      <c r="P49" s="190">
        <f t="shared" si="1"/>
        <v>100</v>
      </c>
    </row>
    <row r="50" spans="2:26" ht="12.9" thickBot="1" x14ac:dyDescent="0.35">
      <c r="B50" s="117" t="s">
        <v>136</v>
      </c>
      <c r="C50" s="112">
        <v>50.35</v>
      </c>
      <c r="D50" s="113">
        <v>18.5</v>
      </c>
      <c r="E50" s="113">
        <v>4.5</v>
      </c>
      <c r="F50" s="113"/>
      <c r="G50" s="113">
        <v>8.5</v>
      </c>
      <c r="H50" s="113">
        <v>0.15</v>
      </c>
      <c r="I50" s="113"/>
      <c r="J50" s="113">
        <v>18</v>
      </c>
      <c r="K50" s="113"/>
      <c r="L50" s="113"/>
      <c r="M50" s="113"/>
      <c r="N50" s="113"/>
      <c r="O50" s="194"/>
      <c r="P50" s="190">
        <f t="shared" si="1"/>
        <v>100</v>
      </c>
    </row>
    <row r="51" spans="2:26" ht="12.9" thickBot="1" x14ac:dyDescent="0.35">
      <c r="B51" s="273">
        <v>3269</v>
      </c>
      <c r="C51" s="112">
        <v>53.93</v>
      </c>
      <c r="D51" s="113">
        <v>14.876400000000002</v>
      </c>
      <c r="E51" s="113">
        <v>12.3</v>
      </c>
      <c r="F51" s="113"/>
      <c r="G51" s="113">
        <v>9.85</v>
      </c>
      <c r="H51" s="113">
        <v>6.69</v>
      </c>
      <c r="I51" s="113">
        <v>0.02</v>
      </c>
      <c r="J51" s="113">
        <v>1.03</v>
      </c>
      <c r="K51" s="113"/>
      <c r="L51" s="113"/>
      <c r="M51" s="113"/>
      <c r="N51" s="113">
        <v>0.21</v>
      </c>
      <c r="O51" s="194">
        <v>6.4000000000000001E-2</v>
      </c>
      <c r="P51" s="190">
        <f t="shared" si="1"/>
        <v>98.97039999999997</v>
      </c>
    </row>
    <row r="52" spans="2:26" ht="13.75" customHeight="1" thickBot="1" x14ac:dyDescent="0.35">
      <c r="B52" s="116">
        <v>3249</v>
      </c>
      <c r="C52" s="112">
        <v>42.1</v>
      </c>
      <c r="D52" s="113">
        <v>28.9</v>
      </c>
      <c r="E52" s="113">
        <v>13.3</v>
      </c>
      <c r="F52" s="113"/>
      <c r="G52" s="113"/>
      <c r="H52" s="113"/>
      <c r="I52" s="113">
        <v>12.2</v>
      </c>
      <c r="J52" s="113">
        <v>3.5</v>
      </c>
      <c r="K52" s="113"/>
      <c r="L52" s="113"/>
      <c r="M52" s="113"/>
      <c r="N52" s="113"/>
      <c r="O52" s="194"/>
      <c r="P52" s="190">
        <f t="shared" si="1"/>
        <v>100</v>
      </c>
      <c r="Q52" s="187"/>
      <c r="R52" s="187"/>
      <c r="S52" s="187"/>
      <c r="T52" s="187"/>
      <c r="U52" s="187"/>
      <c r="V52" s="187"/>
      <c r="W52" s="187"/>
      <c r="X52" s="187"/>
      <c r="Y52" s="187"/>
      <c r="Z52" s="187"/>
    </row>
    <row r="53" spans="2:26" ht="13.75" customHeight="1" thickBot="1" x14ac:dyDescent="0.35">
      <c r="B53" s="120">
        <v>3221</v>
      </c>
      <c r="C53" s="112"/>
      <c r="D53" s="113">
        <v>55.4</v>
      </c>
      <c r="E53" s="113"/>
      <c r="F53" s="113"/>
      <c r="G53" s="113"/>
      <c r="H53" s="113"/>
      <c r="I53" s="113"/>
      <c r="J53" s="113">
        <v>44.6</v>
      </c>
      <c r="K53" s="113"/>
      <c r="L53" s="113"/>
      <c r="M53" s="113"/>
      <c r="N53" s="113"/>
      <c r="O53" s="194"/>
      <c r="P53" s="190">
        <f t="shared" si="1"/>
        <v>100</v>
      </c>
      <c r="Q53" s="187"/>
      <c r="R53" s="187"/>
      <c r="S53" s="187"/>
      <c r="T53" s="187"/>
      <c r="U53" s="187"/>
      <c r="V53" s="187"/>
      <c r="W53" s="187"/>
      <c r="X53" s="187"/>
      <c r="Y53" s="187"/>
      <c r="Z53" s="187"/>
    </row>
    <row r="54" spans="2:26" ht="13.75" customHeight="1" thickBot="1" x14ac:dyDescent="0.35">
      <c r="B54" s="116">
        <v>3185</v>
      </c>
      <c r="C54" s="112">
        <v>54.1</v>
      </c>
      <c r="D54" s="113">
        <v>38.200000000000003</v>
      </c>
      <c r="E54" s="113"/>
      <c r="F54" s="113"/>
      <c r="G54" s="113">
        <v>7.7</v>
      </c>
      <c r="H54" s="113"/>
      <c r="I54" s="113"/>
      <c r="J54" s="113"/>
      <c r="K54" s="113"/>
      <c r="L54" s="113"/>
      <c r="M54" s="113"/>
      <c r="N54" s="113"/>
      <c r="O54" s="194"/>
      <c r="P54" s="190">
        <f t="shared" si="1"/>
        <v>100.00000000000001</v>
      </c>
      <c r="Q54" s="187"/>
      <c r="R54" s="187"/>
      <c r="S54" s="187"/>
      <c r="T54" s="187"/>
      <c r="U54" s="187"/>
      <c r="V54" s="187"/>
      <c r="W54" s="187"/>
      <c r="X54" s="187"/>
      <c r="Y54" s="187"/>
      <c r="Z54" s="187"/>
    </row>
    <row r="55" spans="2:26" ht="13.75" customHeight="1" thickBot="1" x14ac:dyDescent="0.35">
      <c r="B55" s="118" t="s">
        <v>96</v>
      </c>
      <c r="C55" s="112">
        <v>50</v>
      </c>
      <c r="D55" s="113">
        <v>20</v>
      </c>
      <c r="E55" s="113">
        <v>11</v>
      </c>
      <c r="F55" s="113"/>
      <c r="G55" s="113">
        <v>2.5</v>
      </c>
      <c r="H55" s="113">
        <v>3</v>
      </c>
      <c r="I55" s="113">
        <v>1</v>
      </c>
      <c r="J55" s="113">
        <v>9</v>
      </c>
      <c r="K55" s="113">
        <v>3</v>
      </c>
      <c r="L55" s="113"/>
      <c r="M55" s="113"/>
      <c r="N55" s="113"/>
      <c r="O55" s="194">
        <v>0.5</v>
      </c>
      <c r="P55" s="190">
        <f t="shared" si="1"/>
        <v>100</v>
      </c>
      <c r="Q55" s="187"/>
      <c r="R55" s="187"/>
      <c r="S55" s="187"/>
      <c r="T55" s="187"/>
      <c r="U55" s="187"/>
      <c r="V55" s="187"/>
      <c r="W55" s="187"/>
      <c r="X55" s="187"/>
      <c r="Y55" s="187"/>
      <c r="Z55" s="187"/>
    </row>
    <row r="56" spans="2:26" ht="13.75" customHeight="1" thickBot="1" x14ac:dyDescent="0.35">
      <c r="B56" s="121" t="s">
        <v>97</v>
      </c>
      <c r="C56" s="112"/>
      <c r="D56" s="113">
        <v>62.09</v>
      </c>
      <c r="E56" s="113"/>
      <c r="F56" s="113"/>
      <c r="G56" s="113"/>
      <c r="H56" s="113"/>
      <c r="I56" s="113"/>
      <c r="J56" s="113">
        <v>16.600000000000001</v>
      </c>
      <c r="K56" s="113"/>
      <c r="L56" s="113"/>
      <c r="M56" s="113"/>
      <c r="N56" s="113"/>
      <c r="O56" s="194"/>
      <c r="P56" s="190">
        <f t="shared" si="1"/>
        <v>78.69</v>
      </c>
      <c r="Q56" s="187"/>
      <c r="R56" s="187"/>
      <c r="S56" s="187"/>
      <c r="T56" s="187"/>
      <c r="U56" s="187"/>
      <c r="V56" s="187"/>
      <c r="W56" s="187"/>
      <c r="X56" s="187"/>
      <c r="Y56" s="187"/>
      <c r="Z56" s="187"/>
    </row>
    <row r="57" spans="2:26" ht="13.75" customHeight="1" thickBot="1" x14ac:dyDescent="0.35">
      <c r="B57" s="117" t="s">
        <v>58</v>
      </c>
      <c r="C57" s="112">
        <v>18.68</v>
      </c>
      <c r="D57" s="113">
        <v>27.47</v>
      </c>
      <c r="E57" s="113">
        <v>8.09</v>
      </c>
      <c r="F57" s="113"/>
      <c r="G57" s="113">
        <v>4</v>
      </c>
      <c r="H57" s="113">
        <v>1.4</v>
      </c>
      <c r="I57" s="113">
        <v>2.2999999999999998</v>
      </c>
      <c r="J57" s="113">
        <v>18.88</v>
      </c>
      <c r="K57" s="113">
        <v>0</v>
      </c>
      <c r="L57" s="113">
        <v>0</v>
      </c>
      <c r="M57" s="113"/>
      <c r="N57" s="113">
        <v>0.1</v>
      </c>
      <c r="O57" s="194">
        <v>0.05</v>
      </c>
      <c r="P57" s="190">
        <f t="shared" si="1"/>
        <v>80.969999999999985</v>
      </c>
      <c r="Q57" s="187"/>
      <c r="R57" s="187"/>
      <c r="S57" s="187"/>
      <c r="T57" s="187"/>
      <c r="U57" s="187"/>
      <c r="V57" s="187"/>
      <c r="W57" s="187"/>
      <c r="X57" s="187"/>
      <c r="Y57" s="187"/>
      <c r="Z57" s="187"/>
    </row>
    <row r="58" spans="2:26" ht="13.75" customHeight="1" thickBot="1" x14ac:dyDescent="0.35">
      <c r="B58" s="275" t="s">
        <v>138</v>
      </c>
      <c r="C58" s="112">
        <v>11.88</v>
      </c>
      <c r="D58" s="113">
        <v>23.956800000000001</v>
      </c>
      <c r="E58" s="113">
        <v>1.64</v>
      </c>
      <c r="F58" s="113"/>
      <c r="G58" s="113">
        <v>3.23</v>
      </c>
      <c r="H58" s="113">
        <v>0.02</v>
      </c>
      <c r="I58" s="113">
        <v>4.26</v>
      </c>
      <c r="J58" s="113">
        <v>24.89</v>
      </c>
      <c r="K58" s="113"/>
      <c r="L58" s="113"/>
      <c r="M58" s="189"/>
      <c r="N58" s="189">
        <v>0.21</v>
      </c>
      <c r="O58" s="196">
        <v>2.1999999999999999E-2</v>
      </c>
      <c r="P58" s="190">
        <f t="shared" si="1"/>
        <v>70.108800000000002</v>
      </c>
      <c r="Q58" s="187"/>
      <c r="R58" s="187"/>
      <c r="S58" s="187"/>
      <c r="T58" s="187"/>
      <c r="U58" s="187"/>
      <c r="V58" s="187"/>
      <c r="W58" s="187"/>
      <c r="X58" s="187"/>
      <c r="Y58" s="187"/>
      <c r="Z58" s="187"/>
    </row>
    <row r="59" spans="2:26" ht="13.75" customHeight="1" thickBot="1" x14ac:dyDescent="0.45">
      <c r="B59" s="276" t="s">
        <v>50</v>
      </c>
      <c r="C59" s="195">
        <v>47.18</v>
      </c>
      <c r="D59" s="189"/>
      <c r="E59" s="189">
        <v>35.700000000000003</v>
      </c>
      <c r="F59" s="189"/>
      <c r="G59" s="189">
        <v>0.03</v>
      </c>
      <c r="H59" s="189">
        <v>0.28000000000000003</v>
      </c>
      <c r="I59" s="189">
        <v>0.38</v>
      </c>
      <c r="J59" s="189">
        <v>0.27</v>
      </c>
      <c r="K59" s="189"/>
      <c r="L59" s="189"/>
      <c r="M59" s="189"/>
      <c r="N59" s="189">
        <v>0.81</v>
      </c>
      <c r="O59" s="196">
        <v>1.395</v>
      </c>
      <c r="P59" s="190">
        <f t="shared" si="1"/>
        <v>86.044999999999987</v>
      </c>
      <c r="Q59" s="187"/>
      <c r="R59" s="187"/>
      <c r="S59" s="187"/>
      <c r="T59" s="187"/>
      <c r="U59" s="187"/>
      <c r="V59" s="187"/>
      <c r="W59" s="187"/>
      <c r="X59" s="187"/>
      <c r="Y59" s="187"/>
      <c r="Z59" s="187"/>
    </row>
    <row r="60" spans="2:26" ht="13.75" customHeight="1" thickBot="1" x14ac:dyDescent="0.45">
      <c r="B60" s="276" t="s">
        <v>20</v>
      </c>
      <c r="C60" s="195">
        <v>47.45</v>
      </c>
      <c r="D60" s="189"/>
      <c r="E60" s="189">
        <v>35.880000000000003</v>
      </c>
      <c r="F60" s="189"/>
      <c r="G60" s="189">
        <v>7.0000000000000007E-2</v>
      </c>
      <c r="H60" s="189">
        <v>1.91</v>
      </c>
      <c r="I60" s="189">
        <v>0.27</v>
      </c>
      <c r="J60" s="189">
        <v>7.0000000000000007E-2</v>
      </c>
      <c r="K60" s="189"/>
      <c r="L60" s="189"/>
      <c r="M60" s="189"/>
      <c r="N60" s="189">
        <v>0.8</v>
      </c>
      <c r="O60" s="196">
        <v>4.5999999999999999E-2</v>
      </c>
      <c r="P60" s="190">
        <f t="shared" si="1"/>
        <v>86.495999999999995</v>
      </c>
      <c r="Q60" s="187"/>
      <c r="R60" s="187"/>
      <c r="S60" s="187"/>
      <c r="T60" s="187"/>
      <c r="U60" s="187"/>
      <c r="V60" s="187"/>
      <c r="W60" s="187"/>
      <c r="X60" s="187"/>
      <c r="Y60" s="187"/>
      <c r="Z60" s="187"/>
    </row>
    <row r="61" spans="2:26" ht="13.75" customHeight="1" thickBot="1" x14ac:dyDescent="0.35">
      <c r="B61" s="274" t="s">
        <v>51</v>
      </c>
      <c r="C61" s="112">
        <v>51.31</v>
      </c>
      <c r="D61" s="113"/>
      <c r="E61" s="113">
        <v>30.71</v>
      </c>
      <c r="F61" s="113"/>
      <c r="G61" s="113">
        <v>7.0000000000000007E-2</v>
      </c>
      <c r="H61" s="113">
        <v>0.9</v>
      </c>
      <c r="I61" s="113">
        <v>0.33</v>
      </c>
      <c r="J61" s="113">
        <v>0.34</v>
      </c>
      <c r="K61" s="113"/>
      <c r="L61" s="113"/>
      <c r="M61" s="113"/>
      <c r="N61" s="113">
        <v>2.3199999999999998</v>
      </c>
      <c r="O61" s="194">
        <v>1.643</v>
      </c>
      <c r="P61" s="190">
        <f t="shared" si="1"/>
        <v>87.623000000000005</v>
      </c>
      <c r="Q61" s="187"/>
      <c r="R61" s="187"/>
      <c r="S61" s="187"/>
      <c r="T61" s="187"/>
      <c r="U61" s="187"/>
      <c r="V61" s="187"/>
      <c r="W61" s="187"/>
      <c r="X61" s="187"/>
      <c r="Y61" s="187"/>
      <c r="Z61" s="187"/>
    </row>
    <row r="62" spans="2:26" ht="12.9" thickBot="1" x14ac:dyDescent="0.35">
      <c r="B62" s="275" t="s">
        <v>146</v>
      </c>
      <c r="C62" s="112">
        <v>59.35</v>
      </c>
      <c r="D62" s="113"/>
      <c r="E62" s="113">
        <v>25.97</v>
      </c>
      <c r="F62" s="113"/>
      <c r="G62" s="113">
        <v>0.08</v>
      </c>
      <c r="H62" s="113">
        <v>0.37</v>
      </c>
      <c r="I62" s="113">
        <v>0.14000000000000001</v>
      </c>
      <c r="J62" s="113">
        <v>0.09</v>
      </c>
      <c r="K62" s="113"/>
      <c r="L62" s="113"/>
      <c r="M62" s="189"/>
      <c r="N62" s="189">
        <v>0.83</v>
      </c>
      <c r="O62" s="196">
        <v>2.496</v>
      </c>
      <c r="P62" s="190">
        <f t="shared" si="1"/>
        <v>89.325999999999993</v>
      </c>
    </row>
    <row r="63" spans="2:26" ht="12.9" thickBot="1" x14ac:dyDescent="0.35">
      <c r="B63" s="115" t="s">
        <v>57</v>
      </c>
      <c r="C63" s="112">
        <v>0.23</v>
      </c>
      <c r="D63" s="113">
        <v>13.42</v>
      </c>
      <c r="E63" s="113">
        <v>0.05</v>
      </c>
      <c r="F63" s="113"/>
      <c r="G63" s="113">
        <v>20.27</v>
      </c>
      <c r="H63" s="113">
        <v>0.02</v>
      </c>
      <c r="I63" s="113">
        <v>0.01</v>
      </c>
      <c r="J63" s="113">
        <v>0.01</v>
      </c>
      <c r="K63" s="113">
        <v>1E-3</v>
      </c>
      <c r="L63" s="113">
        <v>1.4E-3</v>
      </c>
      <c r="M63" s="113"/>
      <c r="N63" s="113"/>
      <c r="O63" s="194"/>
      <c r="P63" s="190">
        <f t="shared" si="1"/>
        <v>34.012399999999992</v>
      </c>
    </row>
    <row r="64" spans="2:26" ht="12.9" thickBot="1" x14ac:dyDescent="0.35">
      <c r="B64" s="115" t="s">
        <v>40</v>
      </c>
      <c r="C64" s="112">
        <v>0.16</v>
      </c>
      <c r="D64" s="113">
        <v>16.98</v>
      </c>
      <c r="E64" s="113">
        <v>0.03</v>
      </c>
      <c r="F64" s="113"/>
      <c r="G64" s="113">
        <v>0.01</v>
      </c>
      <c r="H64" s="113">
        <v>0.02</v>
      </c>
      <c r="I64" s="113">
        <v>0.05</v>
      </c>
      <c r="J64" s="113">
        <v>0.04</v>
      </c>
      <c r="K64" s="113">
        <v>1.8E-3</v>
      </c>
      <c r="L64" s="113">
        <v>2.8999999999999998E-3</v>
      </c>
      <c r="M64" s="113"/>
      <c r="N64" s="113">
        <v>0.04</v>
      </c>
      <c r="O64" s="194">
        <v>0.01</v>
      </c>
      <c r="P64" s="190">
        <f t="shared" si="1"/>
        <v>17.344700000000003</v>
      </c>
    </row>
    <row r="65" spans="2:16" ht="12.9" thickBot="1" x14ac:dyDescent="0.35">
      <c r="B65" s="121" t="s">
        <v>46</v>
      </c>
      <c r="C65" s="112">
        <v>75.47</v>
      </c>
      <c r="D65" s="113"/>
      <c r="E65" s="113">
        <v>16.100000000000001</v>
      </c>
      <c r="F65" s="113">
        <v>2.25</v>
      </c>
      <c r="G65" s="113">
        <v>0.28000000000000003</v>
      </c>
      <c r="H65" s="113">
        <v>0.15</v>
      </c>
      <c r="I65" s="113">
        <v>0.05</v>
      </c>
      <c r="J65" s="113">
        <v>0.11</v>
      </c>
      <c r="K65" s="113">
        <v>1.9000000000000002E-3</v>
      </c>
      <c r="L65" s="113">
        <v>5.0000000000000001E-4</v>
      </c>
      <c r="M65" s="113"/>
      <c r="N65" s="113">
        <v>0.06</v>
      </c>
      <c r="O65" s="194">
        <v>0.01</v>
      </c>
      <c r="P65" s="190">
        <f t="shared" si="1"/>
        <v>94.482400000000013</v>
      </c>
    </row>
    <row r="66" spans="2:16" ht="12.9" thickBot="1" x14ac:dyDescent="0.35">
      <c r="B66" s="115" t="s">
        <v>43</v>
      </c>
      <c r="C66" s="112">
        <v>77.150000000000006</v>
      </c>
      <c r="D66" s="113"/>
      <c r="E66" s="113">
        <v>12.92</v>
      </c>
      <c r="F66" s="113"/>
      <c r="G66" s="113">
        <v>1.5</v>
      </c>
      <c r="H66" s="113">
        <v>4.9000000000000004</v>
      </c>
      <c r="I66" s="113">
        <v>7.0000000000000007E-2</v>
      </c>
      <c r="J66" s="113">
        <v>0.5</v>
      </c>
      <c r="K66" s="113"/>
      <c r="L66" s="113"/>
      <c r="M66" s="113"/>
      <c r="N66" s="113">
        <v>0.23</v>
      </c>
      <c r="O66" s="194">
        <v>0.37</v>
      </c>
      <c r="P66" s="190">
        <f t="shared" si="1"/>
        <v>97.640000000000015</v>
      </c>
    </row>
    <row r="67" spans="2:16" ht="12.9" thickBot="1" x14ac:dyDescent="0.35">
      <c r="B67" s="118" t="s">
        <v>17</v>
      </c>
      <c r="C67" s="112">
        <v>74.73</v>
      </c>
      <c r="D67" s="113"/>
      <c r="E67" s="113">
        <v>14.28</v>
      </c>
      <c r="F67" s="113"/>
      <c r="G67" s="113">
        <v>2.95</v>
      </c>
      <c r="H67" s="113">
        <v>3.72</v>
      </c>
      <c r="I67" s="113">
        <v>0.11</v>
      </c>
      <c r="J67" s="113">
        <v>1.47</v>
      </c>
      <c r="K67" s="113"/>
      <c r="L67" s="113"/>
      <c r="M67" s="113"/>
      <c r="N67" s="113">
        <v>0.2</v>
      </c>
      <c r="O67" s="194">
        <v>0.04</v>
      </c>
      <c r="P67" s="190">
        <f t="shared" si="1"/>
        <v>97.500000000000014</v>
      </c>
    </row>
    <row r="68" spans="2:16" ht="12.9" thickBot="1" x14ac:dyDescent="0.35">
      <c r="B68" s="118" t="s">
        <v>120</v>
      </c>
      <c r="C68" s="112">
        <v>69.599999999999994</v>
      </c>
      <c r="D68" s="113"/>
      <c r="E68" s="113">
        <v>16.239999999999998</v>
      </c>
      <c r="F68" s="113"/>
      <c r="G68" s="113">
        <v>2.1</v>
      </c>
      <c r="H68" s="113">
        <v>10.33</v>
      </c>
      <c r="I68" s="113">
        <v>0.08</v>
      </c>
      <c r="J68" s="113">
        <v>0.32</v>
      </c>
      <c r="K68" s="113"/>
      <c r="L68" s="113"/>
      <c r="M68" s="113"/>
      <c r="N68" s="113">
        <v>0.26</v>
      </c>
      <c r="O68" s="194">
        <v>0.11</v>
      </c>
      <c r="P68" s="190">
        <f t="shared" si="1"/>
        <v>99.039999999999978</v>
      </c>
    </row>
    <row r="69" spans="2:16" ht="12.9" thickBot="1" x14ac:dyDescent="0.35">
      <c r="B69" s="111" t="s">
        <v>52</v>
      </c>
      <c r="C69" s="112">
        <v>53.96</v>
      </c>
      <c r="D69" s="113"/>
      <c r="E69" s="113">
        <v>29.34</v>
      </c>
      <c r="F69" s="113"/>
      <c r="G69" s="113">
        <v>0.12</v>
      </c>
      <c r="H69" s="113">
        <v>0.25</v>
      </c>
      <c r="I69" s="113">
        <v>0.3</v>
      </c>
      <c r="J69" s="113">
        <v>0.37</v>
      </c>
      <c r="K69" s="113"/>
      <c r="L69" s="113"/>
      <c r="M69" s="113"/>
      <c r="N69" s="113">
        <v>0.98</v>
      </c>
      <c r="O69" s="194">
        <v>1.64</v>
      </c>
      <c r="P69" s="190">
        <f t="shared" si="1"/>
        <v>86.960000000000008</v>
      </c>
    </row>
    <row r="70" spans="2:16" ht="12.9" thickBot="1" x14ac:dyDescent="0.35">
      <c r="B70" s="274" t="s">
        <v>53</v>
      </c>
      <c r="C70" s="112">
        <v>59.82</v>
      </c>
      <c r="D70" s="113"/>
      <c r="E70" s="113">
        <v>26.67</v>
      </c>
      <c r="F70" s="113"/>
      <c r="G70" s="113">
        <v>7.0000000000000007E-2</v>
      </c>
      <c r="H70" s="113">
        <v>0.39</v>
      </c>
      <c r="I70" s="113">
        <v>0.26</v>
      </c>
      <c r="J70" s="113">
        <v>0.16</v>
      </c>
      <c r="K70" s="113"/>
      <c r="L70" s="113"/>
      <c r="M70" s="113"/>
      <c r="N70" s="113">
        <v>1.17</v>
      </c>
      <c r="O70" s="194">
        <v>1.7789999999999999</v>
      </c>
      <c r="P70" s="190">
        <f t="shared" si="1"/>
        <v>90.319000000000003</v>
      </c>
    </row>
    <row r="71" spans="2:16" ht="12.9" thickBot="1" x14ac:dyDescent="0.35">
      <c r="B71" s="136" t="s">
        <v>56</v>
      </c>
      <c r="C71" s="112">
        <v>58</v>
      </c>
      <c r="D71" s="113"/>
      <c r="E71" s="113">
        <v>14</v>
      </c>
      <c r="F71" s="113"/>
      <c r="G71" s="113">
        <v>0.8</v>
      </c>
      <c r="H71" s="113">
        <v>3.25</v>
      </c>
      <c r="I71" s="113">
        <v>2.2000000000000002</v>
      </c>
      <c r="J71" s="113">
        <v>6</v>
      </c>
      <c r="K71" s="113"/>
      <c r="L71" s="113"/>
      <c r="M71" s="113"/>
      <c r="N71" s="113">
        <v>5.2</v>
      </c>
      <c r="O71" s="194">
        <v>0.8</v>
      </c>
      <c r="P71" s="190">
        <f t="shared" si="1"/>
        <v>90.25</v>
      </c>
    </row>
    <row r="72" spans="2:16" ht="12.9" thickBot="1" x14ac:dyDescent="0.35">
      <c r="B72" s="138" t="s">
        <v>133</v>
      </c>
      <c r="C72" s="112">
        <v>45.6</v>
      </c>
      <c r="D72" s="113"/>
      <c r="E72" s="113">
        <v>15.81</v>
      </c>
      <c r="F72" s="113"/>
      <c r="G72" s="113">
        <v>0.03</v>
      </c>
      <c r="H72" s="113">
        <v>2.63</v>
      </c>
      <c r="I72" s="113">
        <v>1.02</v>
      </c>
      <c r="J72" s="113">
        <v>0.13</v>
      </c>
      <c r="K72" s="113"/>
      <c r="L72" s="113"/>
      <c r="M72" s="113"/>
      <c r="N72" s="113">
        <v>19.39</v>
      </c>
      <c r="O72" s="194">
        <v>0.8</v>
      </c>
      <c r="P72" s="190">
        <f t="shared" si="1"/>
        <v>85.41</v>
      </c>
    </row>
    <row r="73" spans="2:16" ht="12.9" thickBot="1" x14ac:dyDescent="0.35">
      <c r="B73" s="114" t="s">
        <v>55</v>
      </c>
      <c r="C73" s="112">
        <v>55.53</v>
      </c>
      <c r="D73" s="113"/>
      <c r="E73" s="113">
        <v>27.19</v>
      </c>
      <c r="F73" s="113"/>
      <c r="G73" s="113">
        <v>0.16</v>
      </c>
      <c r="H73" s="113">
        <v>1.27</v>
      </c>
      <c r="I73" s="113">
        <v>0.46</v>
      </c>
      <c r="J73" s="113">
        <v>0.2</v>
      </c>
      <c r="K73" s="113"/>
      <c r="L73" s="113"/>
      <c r="M73" s="113"/>
      <c r="N73" s="113">
        <v>1.31</v>
      </c>
      <c r="O73" s="194">
        <v>1.98</v>
      </c>
      <c r="P73" s="190">
        <f t="shared" ref="P73:P74" si="2">SUM(C73:O73)</f>
        <v>88.1</v>
      </c>
    </row>
    <row r="74" spans="2:16" ht="12.9" thickBot="1" x14ac:dyDescent="0.35">
      <c r="B74" s="138" t="s">
        <v>115</v>
      </c>
      <c r="C74" s="112">
        <v>10</v>
      </c>
      <c r="D74" s="113"/>
      <c r="E74" s="113">
        <v>1</v>
      </c>
      <c r="F74" s="113"/>
      <c r="G74" s="113">
        <v>6</v>
      </c>
      <c r="H74" s="113">
        <v>11</v>
      </c>
      <c r="I74" s="113">
        <v>9</v>
      </c>
      <c r="J74" s="113">
        <v>51</v>
      </c>
      <c r="K74" s="113"/>
      <c r="L74" s="113"/>
      <c r="M74" s="113"/>
      <c r="N74" s="113">
        <v>1</v>
      </c>
      <c r="O74" s="194"/>
      <c r="P74" s="190">
        <f t="shared" si="2"/>
        <v>89</v>
      </c>
    </row>
    <row r="75" spans="2:16" ht="12.9" thickBot="1" x14ac:dyDescent="0.35">
      <c r="B75" s="138" t="s">
        <v>124</v>
      </c>
      <c r="C75" s="112"/>
      <c r="D75" s="189"/>
      <c r="E75" s="113">
        <v>65.39</v>
      </c>
      <c r="F75" s="113"/>
      <c r="G75" s="113"/>
      <c r="H75" s="113"/>
      <c r="I75" s="113"/>
      <c r="J75" s="113"/>
      <c r="K75" s="113"/>
      <c r="L75" s="113"/>
      <c r="M75" s="113"/>
      <c r="N75" s="113"/>
      <c r="O75" s="194"/>
      <c r="P75" s="190">
        <f t="shared" ref="P75:P76" si="3">SUM(C75:O75)</f>
        <v>65.39</v>
      </c>
    </row>
    <row r="76" spans="2:16" ht="12.9" thickBot="1" x14ac:dyDescent="0.35">
      <c r="B76" s="138" t="s">
        <v>132</v>
      </c>
      <c r="C76" s="158"/>
      <c r="D76" s="122"/>
      <c r="E76" s="186" t="s">
        <v>109</v>
      </c>
      <c r="F76" s="122"/>
      <c r="G76" s="122"/>
      <c r="H76" s="122"/>
      <c r="I76" s="122"/>
      <c r="J76" s="122"/>
      <c r="K76" s="122"/>
      <c r="L76" s="122"/>
      <c r="M76" s="122"/>
      <c r="N76" s="122"/>
      <c r="O76" s="197"/>
      <c r="P76" s="190">
        <f t="shared" si="3"/>
        <v>0</v>
      </c>
    </row>
  </sheetData>
  <mergeCells count="2">
    <mergeCell ref="B2:B3"/>
    <mergeCell ref="P2:P3"/>
  </mergeCells>
  <pageMargins left="0.7" right="0.7" top="0.75" bottom="0.75" header="0.3" footer="0.3"/>
  <ignoredErrors>
    <ignoredError sqref="P51:P54 P38:P39 P10:P11" formulaRange="1"/>
    <ignoredError sqref="Q17:Q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-2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>
        <v>0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/>
      <c r="C21" s="160"/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51AB324D-746F-4F53-84B6-44FBE4DA6299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776FF0-0DA8-4AD0-BCB7-CB99B63238B0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ACE16294-45C7-4B06-A176-C4E8A8013911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-3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E45D036F-3856-400E-B483-8C5A6720200C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B9A332-50F1-44F2-B5B5-5C3E0D6C13CD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3FBB81ED-806E-44BB-8D6A-2A7F5C5118AE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-4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2D1FA5C0-AC83-4255-98B4-6B1B104DA58E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01AB52-A615-4F0C-A096-802D4994FE09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CE6BDAC0-C243-4E7E-BC79-1D1492EA17A5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-6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88F8BB07-7C6C-4BAC-9BF7-D70969762C5A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55F7CB6-EF13-4702-A898-35E92894A662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774D8F1C-F94B-422C-9EFC-A56E3FB0416C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-6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68F9B25D-7ACD-475F-901E-A1723838FC40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0E8581-6163-48ED-9304-582E94874657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7F17225F-1000-4F07-BC9D-9B7E58A3BA7C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-7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B5F821A7-1915-40B3-BE63-67F810095CB6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6E09B2-355E-4129-9571-A0FA6337D4E6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3D8BD073-EC04-4E86-93A7-34BB7EC53E34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-8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E8ABDFDA-6AA2-404C-A6F4-39D9379DDCF1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F3C2304-181F-43DC-A0E7-80AF73D9BE1B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66127F74-07CA-4430-AC6F-B620D9D107A5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Y139"/>
  <sheetViews>
    <sheetView showGridLines="0" showZeros="0" zoomScaleNormal="100" workbookViewId="0">
      <selection activeCell="F2" sqref="F2:G2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26">
        <v>-9</v>
      </c>
      <c r="D2" s="226"/>
      <c r="E2" s="227"/>
      <c r="F2" s="228" t="s">
        <v>149</v>
      </c>
      <c r="G2" s="229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30" t="s">
        <v>84</v>
      </c>
      <c r="C3" s="231"/>
      <c r="D3" s="231"/>
      <c r="E3" s="232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33" t="s">
        <v>105</v>
      </c>
      <c r="C4" s="234"/>
      <c r="D4" s="233" t="s">
        <v>13</v>
      </c>
      <c r="E4" s="234"/>
      <c r="F4" s="233" t="s">
        <v>103</v>
      </c>
      <c r="G4" s="234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35">
        <f>SUM(B9:F9)</f>
        <v>0.29767895199098227</v>
      </c>
      <c r="E5" s="236"/>
      <c r="F5" s="237">
        <f>+SUM(B11:F11)</f>
        <v>0.70232104800901773</v>
      </c>
      <c r="G5" s="238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39" t="s">
        <v>102</v>
      </c>
      <c r="C6" s="240"/>
      <c r="D6" s="239" t="s">
        <v>35</v>
      </c>
      <c r="E6" s="240"/>
      <c r="F6" s="239" t="s">
        <v>59</v>
      </c>
      <c r="G6" s="240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22">
        <f>C56</f>
        <v>3.3699611394731033</v>
      </c>
      <c r="C7" s="223"/>
      <c r="D7" s="224">
        <f>D56</f>
        <v>0</v>
      </c>
      <c r="E7" s="225"/>
      <c r="F7" s="222">
        <f>E56</f>
        <v>0.43198431050197444</v>
      </c>
      <c r="G7" s="22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41" t="s">
        <v>36</v>
      </c>
      <c r="C8" s="242"/>
      <c r="D8" s="241" t="s">
        <v>60</v>
      </c>
      <c r="E8" s="242"/>
      <c r="F8" s="241" t="s">
        <v>61</v>
      </c>
      <c r="G8" s="242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43">
        <f>F56</f>
        <v>0</v>
      </c>
      <c r="C9" s="244"/>
      <c r="D9" s="243">
        <f>G56</f>
        <v>0.22361961581168754</v>
      </c>
      <c r="E9" s="244"/>
      <c r="F9" s="245">
        <f>H56</f>
        <v>7.4059336179294707E-2</v>
      </c>
      <c r="G9" s="246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49" t="s">
        <v>64</v>
      </c>
      <c r="C12" s="250"/>
      <c r="D12" s="250"/>
      <c r="E12" s="250"/>
      <c r="F12" s="250"/>
      <c r="G12" s="251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52" t="s">
        <v>30</v>
      </c>
      <c r="D13" s="252" t="s">
        <v>42</v>
      </c>
      <c r="E13" s="254" t="s">
        <v>101</v>
      </c>
      <c r="F13" s="252" t="s">
        <v>42</v>
      </c>
      <c r="G13" s="256" t="s">
        <v>15</v>
      </c>
      <c r="H13" s="247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48" t="s">
        <v>32</v>
      </c>
      <c r="C14" s="253"/>
      <c r="D14" s="253"/>
      <c r="E14" s="255"/>
      <c r="F14" s="253"/>
      <c r="G14" s="257"/>
      <c r="H14" s="247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48"/>
      <c r="C15" s="253"/>
      <c r="D15" s="253"/>
      <c r="E15" s="255"/>
      <c r="F15" s="253"/>
      <c r="G15" s="168">
        <v>100</v>
      </c>
      <c r="H15" s="247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59">
        <v>40</v>
      </c>
      <c r="D16" s="162" t="str">
        <f>B16</f>
        <v>Neph Sy</v>
      </c>
      <c r="E16" s="165">
        <f>(C16/$B$53)*100</f>
        <v>40</v>
      </c>
      <c r="F16" s="162" t="str">
        <f>B16</f>
        <v>Neph Sy</v>
      </c>
      <c r="G16" s="169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0">
        <v>20</v>
      </c>
      <c r="D17" s="163" t="str">
        <f t="shared" ref="D17:D27" si="2">B17</f>
        <v>Whiting</v>
      </c>
      <c r="E17" s="166">
        <f>(C17/$B$53)*100</f>
        <v>20</v>
      </c>
      <c r="F17" s="163" t="str">
        <f>B17</f>
        <v>Whiting</v>
      </c>
      <c r="G17" s="170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125</v>
      </c>
      <c r="C18" s="160">
        <v>30</v>
      </c>
      <c r="D18" s="163" t="str">
        <f t="shared" si="2"/>
        <v>Flint</v>
      </c>
      <c r="E18" s="166">
        <f>(C18/$B$53)*100</f>
        <v>30</v>
      </c>
      <c r="F18" s="163" t="str">
        <f t="shared" ref="F18:F27" si="3">B18</f>
        <v>Flint</v>
      </c>
      <c r="G18" s="170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0">
        <v>10</v>
      </c>
      <c r="D19" s="163" t="str">
        <f t="shared" si="2"/>
        <v>EPK</v>
      </c>
      <c r="E19" s="166">
        <f>(C19/$B$53)*100</f>
        <v>10</v>
      </c>
      <c r="F19" s="163" t="str">
        <f t="shared" si="3"/>
        <v>EPK</v>
      </c>
      <c r="G19" s="170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0"/>
      <c r="D20" s="163">
        <f t="shared" si="2"/>
        <v>0</v>
      </c>
      <c r="E20" s="166">
        <f>(C20/$B$53)*100</f>
        <v>0</v>
      </c>
      <c r="F20" s="163">
        <f t="shared" si="3"/>
        <v>0</v>
      </c>
      <c r="G20" s="170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0">
        <v>0</v>
      </c>
      <c r="D21" s="163">
        <f t="shared" si="2"/>
        <v>0</v>
      </c>
      <c r="E21" s="166">
        <f t="shared" ref="E21:E27" si="4">(C21/$B$53)*100</f>
        <v>0</v>
      </c>
      <c r="F21" s="163">
        <f t="shared" si="3"/>
        <v>0</v>
      </c>
      <c r="G21" s="170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0">
        <v>0</v>
      </c>
      <c r="D22" s="163">
        <f t="shared" si="2"/>
        <v>0</v>
      </c>
      <c r="E22" s="166">
        <f t="shared" si="4"/>
        <v>0</v>
      </c>
      <c r="F22" s="163">
        <f t="shared" si="3"/>
        <v>0</v>
      </c>
      <c r="G22" s="170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0">
        <v>0</v>
      </c>
      <c r="D23" s="163">
        <f t="shared" si="2"/>
        <v>0</v>
      </c>
      <c r="E23" s="166">
        <f t="shared" si="4"/>
        <v>0</v>
      </c>
      <c r="F23" s="163">
        <f t="shared" si="3"/>
        <v>0</v>
      </c>
      <c r="G23" s="170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0">
        <v>0</v>
      </c>
      <c r="D24" s="163">
        <f t="shared" si="2"/>
        <v>0</v>
      </c>
      <c r="E24" s="166">
        <f t="shared" si="4"/>
        <v>0</v>
      </c>
      <c r="F24" s="163">
        <f t="shared" si="3"/>
        <v>0</v>
      </c>
      <c r="G24" s="170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0">
        <v>0</v>
      </c>
      <c r="D25" s="163">
        <f t="shared" si="2"/>
        <v>0</v>
      </c>
      <c r="E25" s="166">
        <f t="shared" si="4"/>
        <v>0</v>
      </c>
      <c r="F25" s="163">
        <f t="shared" si="3"/>
        <v>0</v>
      </c>
      <c r="G25" s="170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0">
        <v>0</v>
      </c>
      <c r="D26" s="163">
        <f t="shared" si="2"/>
        <v>0</v>
      </c>
      <c r="E26" s="166">
        <f t="shared" si="4"/>
        <v>0</v>
      </c>
      <c r="F26" s="163">
        <f t="shared" si="3"/>
        <v>0</v>
      </c>
      <c r="G26" s="170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1">
        <v>0</v>
      </c>
      <c r="D27" s="164">
        <f t="shared" si="2"/>
        <v>0</v>
      </c>
      <c r="E27" s="167">
        <f t="shared" si="4"/>
        <v>0</v>
      </c>
      <c r="F27" s="164">
        <f t="shared" si="3"/>
        <v>0</v>
      </c>
      <c r="G27" s="171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5" t="s">
        <v>63</v>
      </c>
      <c r="C28" s="173"/>
      <c r="D28" s="173"/>
      <c r="E28" s="173"/>
      <c r="F28" s="173"/>
      <c r="G28" s="174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2" t="str">
        <f>B29</f>
        <v>Chrome Oxide</v>
      </c>
      <c r="E29" s="169">
        <f>IF(H29="",(C29/$B$53*100),C29)</f>
        <v>1</v>
      </c>
      <c r="F29" s="162" t="str">
        <f>B29</f>
        <v>Chrome Oxide</v>
      </c>
      <c r="G29" s="169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3">
        <f>B30</f>
        <v>0</v>
      </c>
      <c r="E30" s="170">
        <f>IF(H30="",(C30/$B$53*100),C30)</f>
        <v>0</v>
      </c>
      <c r="F30" s="163">
        <f>B30</f>
        <v>0</v>
      </c>
      <c r="G30" s="170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3">
        <f>B31</f>
        <v>0</v>
      </c>
      <c r="E31" s="170">
        <f>IF(H31="",(C31/$B$53*100),C31)</f>
        <v>0</v>
      </c>
      <c r="F31" s="163">
        <f>B31</f>
        <v>0</v>
      </c>
      <c r="G31" s="170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4">
        <f>B32</f>
        <v>0</v>
      </c>
      <c r="E32" s="171">
        <f>IF(H32="",(C32/$B$53*100),C32)</f>
        <v>0</v>
      </c>
      <c r="F32" s="164">
        <f>B32</f>
        <v>0</v>
      </c>
      <c r="G32" s="171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39">
        <v>60.09</v>
      </c>
      <c r="D38" s="140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3" t="str">
        <f>B16</f>
        <v>Neph Sy</v>
      </c>
      <c r="C39" s="180">
        <f>IF(ISNA(VLOOKUP($B16,'Chemical Analysis'!$B$4:$P$76,2,0)),"",(VLOOKUP($B16,'Chemical Analysis'!$B$4:$P$76,2,0))*$E16/100)</f>
        <v>24.663999999999998</v>
      </c>
      <c r="D39" s="55">
        <f>IF(ISNA(VLOOKUP($B16,'Chemical Analysis'!$B$4:$P$76,3,0)),"",(VLOOKUP($B16,'Chemical Analysis'!$B$4:$P$76,3,0))*$E16/100)</f>
        <v>0</v>
      </c>
      <c r="E39" s="55">
        <f>IF(ISNA(VLOOKUP($B16,'Chemical Analysis'!$B$4:$P$76,4,0)),"",(VLOOKUP($B16,'Chemical Analysis'!$B$4:$P$76,4,0))*$E16/100)</f>
        <v>9.0519999999999996</v>
      </c>
      <c r="F39" s="55">
        <f>IF(ISNA(VLOOKUP($B16,'Chemical Analysis'!$B$4:$P$76,5,0)),"",(VLOOKUP($B16,'Chemical Analysis'!$B$4:$P$76,5,0))*$E16/100)</f>
        <v>0</v>
      </c>
      <c r="G39" s="55">
        <f>IF(ISNA(VLOOKUP($B16,'Chemical Analysis'!$B$4:$P$76,6,0)),"",(VLOOKUP($B16,'Chemical Analysis'!$B$4:$P$76,6,0))*$E16/100)</f>
        <v>4.0280000000000005</v>
      </c>
      <c r="H39" s="55">
        <f>IF(ISNA(VLOOKUP($B16,'Chemical Analysis'!$B$4:$P$76,7,0)),"",(VLOOKUP($B16,'Chemical Analysis'!$B$4:$P$76,7,0))*$E16/100)</f>
        <v>2.012</v>
      </c>
      <c r="I39" s="55">
        <f>IF(ISNA(VLOOKUP($B16,'Chemical Analysis'!$B$4:$P$76,8,0)),"",(VLOOKUP($B16,'Chemical Analysis'!$B$4:$P$76,8,0))*$E16/100)</f>
        <v>8.0000000000000002E-3</v>
      </c>
      <c r="J39" s="55">
        <f>IF(ISNA(VLOOKUP($B16,'Chemical Analysis'!$B$4:$P$76,9,0)),"",(VLOOKUP($B16,'Chemical Analysis'!$B$4:$P$76,9,0))*$E16/100)</f>
        <v>0.18799999999999997</v>
      </c>
      <c r="K39" s="55">
        <f>IF(ISNA(VLOOKUP($B16,'Chemical Analysis'!$B$4:$P$76,10,0)),"",(VLOOKUP($B16,'Chemical Analysis'!$B$4:$P$76,10,0))*$E16/100)</f>
        <v>0</v>
      </c>
      <c r="L39" s="55">
        <f>IF(ISNA(VLOOKUP($B16,'Chemical Analysis'!$B$4:$P$76,11,0)),"",(VLOOKUP($B16,'Chemical Analysis'!$B$4:$P$76,11,0))*$E16/100)</f>
        <v>0</v>
      </c>
      <c r="M39" s="55">
        <f>IF(ISNA(VLOOKUP($B16,'Chemical Analysis'!$B$4:$P$76,12,0)),"",(VLOOKUP($B16,'Chemical Analysis'!$B$4:$P$76,12,0))*$E16/100)</f>
        <v>0</v>
      </c>
      <c r="N39" s="55">
        <f>IF(ISNA(VLOOKUP($B16,'Chemical Analysis'!$B$4:$P$76,13,0)),"",(VLOOKUP($B16,'Chemical Analysis'!$B$4:$P$76,13,0))*$E16/100)</f>
        <v>0.04</v>
      </c>
      <c r="O39" s="151">
        <f>IF(ISNA(VLOOKUP($B16,'Chemical Analysis'!$B$4:$P$76,14,0)),"",(VLOOKUP($B16,'Chemical Analysis'!$B$4:$P$76,14,0))*$E16/100)</f>
        <v>1.1999999999999999E-3</v>
      </c>
      <c r="P39" s="40"/>
      <c r="Q39" s="70"/>
    </row>
    <row r="40" spans="1:25" ht="24" customHeight="1" x14ac:dyDescent="0.4">
      <c r="A40" s="22"/>
      <c r="B40" s="184" t="str">
        <f t="shared" ref="B40:B49" si="5">B17</f>
        <v>Whiting</v>
      </c>
      <c r="C40" s="181">
        <f>IF(ISNA(VLOOKUP($B17,'Chemical Analysis'!$B$4:$P$76,2,0)),"",(VLOOKUP($B17,'Chemical Analysis'!$B$4:$P$76,2,0))*$E17/100)</f>
        <v>0</v>
      </c>
      <c r="D40" s="58">
        <f>IF(ISNA(VLOOKUP($B17,'Chemical Analysis'!$B$4:$P$76,3,0)),"",(VLOOKUP($B17,'Chemical Analysis'!$B$4:$P$76,3,0))*$E17/100)</f>
        <v>0</v>
      </c>
      <c r="E40" s="58">
        <f>IF(ISNA(VLOOKUP($B17,'Chemical Analysis'!$B$4:$P$76,4,0)),"",(VLOOKUP($B17,'Chemical Analysis'!$B$4:$P$76,4,0))*$E17/100)</f>
        <v>0</v>
      </c>
      <c r="F40" s="58">
        <f>IF(ISNA(VLOOKUP($B17,'Chemical Analysis'!$B$4:$P$76,5,0)),"",(VLOOKUP($B17,'Chemical Analysis'!$B$4:$P$76,5,0))*$E17/100)</f>
        <v>0</v>
      </c>
      <c r="G40" s="58">
        <f>IF(ISNA(VLOOKUP($B17,'Chemical Analysis'!$B$4:$P$76,6,0)),"",(VLOOKUP($B17,'Chemical Analysis'!$B$4:$P$76,6,0))*$E17/100)</f>
        <v>0</v>
      </c>
      <c r="H40" s="58">
        <f>IF(ISNA(VLOOKUP($B17,'Chemical Analysis'!$B$4:$P$76,7,0)),"",(VLOOKUP($B17,'Chemical Analysis'!$B$4:$P$76,7,0))*$E17/100)</f>
        <v>0</v>
      </c>
      <c r="I40" s="58">
        <f>IF(ISNA(VLOOKUP($B17,'Chemical Analysis'!$B$4:$P$76,8,0)),"",(VLOOKUP($B17,'Chemical Analysis'!$B$4:$P$76,8,0))*$E17/100)</f>
        <v>0</v>
      </c>
      <c r="J40" s="58">
        <f>IF(ISNA(VLOOKUP($B17,'Chemical Analysis'!$B$4:$P$76,9,0)),"",(VLOOKUP($B17,'Chemical Analysis'!$B$4:$P$76,9,0))*$E17/100)</f>
        <v>11.206</v>
      </c>
      <c r="K40" s="58">
        <f>IF(ISNA(VLOOKUP($B17,'Chemical Analysis'!$B$4:$P$76,10,0)),"",(VLOOKUP($B17,'Chemical Analysis'!$B$4:$P$76,10,0))*$E17/100)</f>
        <v>0</v>
      </c>
      <c r="L40" s="58">
        <f>IF(ISNA(VLOOKUP($B17,'Chemical Analysis'!$B$4:$P$76,11,0)),"",(VLOOKUP($B17,'Chemical Analysis'!$B$4:$P$76,11,0))*$E17/100)</f>
        <v>0</v>
      </c>
      <c r="M40" s="58">
        <f>IF(ISNA(VLOOKUP($B17,'Chemical Analysis'!$B$4:$P$76,12,0)),"",(VLOOKUP($B17,'Chemical Analysis'!$B$4:$P$76,12,0))*$E17/100)</f>
        <v>0</v>
      </c>
      <c r="N40" s="58">
        <f>IF(ISNA(VLOOKUP($B17,'Chemical Analysis'!$B$4:$P$76,13,0)),"",(VLOOKUP($B17,'Chemical Analysis'!$B$4:$P$76,13,0))*$E17/100)</f>
        <v>0</v>
      </c>
      <c r="O40" s="152">
        <f>IF(ISNA(VLOOKUP($B17,'Chemical Analysis'!$B$4:$P$76,14,0)),"",(VLOOKUP($B17,'Chemical Analysis'!$B$4:$P$76,14,0))*$E17/100)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4" t="str">
        <f t="shared" si="5"/>
        <v>Flint</v>
      </c>
      <c r="C41" s="181">
        <f>IF(ISNA(VLOOKUP($B18,'Chemical Analysis'!$B$4:$P$76,2,0)),"",(VLOOKUP($B18,'Chemical Analysis'!$B$4:$P$76,2,0))*$E18/100)</f>
        <v>29.562000000000001</v>
      </c>
      <c r="D41" s="58">
        <f>IF(ISNA(VLOOKUP($B18,'Chemical Analysis'!$B$4:$P$76,3,0)),"",(VLOOKUP($B18,'Chemical Analysis'!$B$4:$P$76,3,0))*$E18/100)</f>
        <v>0</v>
      </c>
      <c r="E41" s="58">
        <f>IF(ISNA(VLOOKUP($B18,'Chemical Analysis'!$B$4:$P$76,4,0)),"",(VLOOKUP($B18,'Chemical Analysis'!$B$4:$P$76,4,0))*$E18/100)</f>
        <v>0.126</v>
      </c>
      <c r="F41" s="58">
        <f>IF(ISNA(VLOOKUP($B18,'Chemical Analysis'!$B$4:$P$76,5,0)),"",(VLOOKUP($B18,'Chemical Analysis'!$B$4:$P$76,5,0))*$E18/100)</f>
        <v>0</v>
      </c>
      <c r="G41" s="58">
        <f>IF(ISNA(VLOOKUP($B18,'Chemical Analysis'!$B$4:$P$76,6,0)),"",(VLOOKUP($B18,'Chemical Analysis'!$B$4:$P$76,6,0))*$E18/100)</f>
        <v>0</v>
      </c>
      <c r="H41" s="58">
        <f>IF(ISNA(VLOOKUP($B18,'Chemical Analysis'!$B$4:$P$76,7,0)),"",(VLOOKUP($B18,'Chemical Analysis'!$B$4:$P$76,7,0))*$E18/100)</f>
        <v>0</v>
      </c>
      <c r="I41" s="58">
        <f>IF(ISNA(VLOOKUP($B18,'Chemical Analysis'!$B$4:$P$76,8,0)),"",(VLOOKUP($B18,'Chemical Analysis'!$B$4:$P$76,8,0))*$E18/100)</f>
        <v>3.0000000000000001E-3</v>
      </c>
      <c r="J41" s="58">
        <f>IF(ISNA(VLOOKUP($B18,'Chemical Analysis'!$B$4:$P$76,9,0)),"",(VLOOKUP($B18,'Chemical Analysis'!$B$4:$P$76,9,0))*$E18/100)</f>
        <v>3.0000000000000001E-3</v>
      </c>
      <c r="K41" s="58">
        <f>IF(ISNA(VLOOKUP($B18,'Chemical Analysis'!$B$4:$P$76,10,0)),"",(VLOOKUP($B18,'Chemical Analysis'!$B$4:$P$76,10,0))*$E18/100)</f>
        <v>0</v>
      </c>
      <c r="L41" s="58">
        <f>IF(ISNA(VLOOKUP($B18,'Chemical Analysis'!$B$4:$P$76,11,0)),"",(VLOOKUP($B18,'Chemical Analysis'!$B$4:$P$76,11,0))*$E18/100)</f>
        <v>0</v>
      </c>
      <c r="M41" s="58">
        <f>IF(ISNA(VLOOKUP($B18,'Chemical Analysis'!$B$4:$P$76,12,0)),"",(VLOOKUP($B18,'Chemical Analysis'!$B$4:$P$76,12,0))*$E18/100)</f>
        <v>0</v>
      </c>
      <c r="N41" s="58">
        <f>IF(ISNA(VLOOKUP($B18,'Chemical Analysis'!$B$4:$P$76,13,0)),"",(VLOOKUP($B18,'Chemical Analysis'!$B$4:$P$76,13,0))*$E18/100)</f>
        <v>1.7999999999999999E-2</v>
      </c>
      <c r="O41" s="152">
        <f>IF(ISNA(VLOOKUP($B18,'Chemical Analysis'!$B$4:$P$76,14,0)),"",(VLOOKUP($B18,'Chemical Analysis'!$B$4:$P$76,14,0))*$E18/100)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4" t="str">
        <f t="shared" si="5"/>
        <v>EPK</v>
      </c>
      <c r="C42" s="181">
        <f>IF(ISNA(VLOOKUP($B19,'Chemical Analysis'!$B$4:$P$76,2,0)),"",(VLOOKUP($B19,'Chemical Analysis'!$B$4:$P$76,2,0))*$E19/100)</f>
        <v>4.6689999999999996</v>
      </c>
      <c r="D42" s="58">
        <f>IF(ISNA(VLOOKUP($B19,'Chemical Analysis'!$B$4:$P$76,3,0)),"",(VLOOKUP($B19,'Chemical Analysis'!$B$4:$P$76,3,0))*$E19/100)</f>
        <v>0</v>
      </c>
      <c r="E42" s="58">
        <f>IF(ISNA(VLOOKUP($B19,'Chemical Analysis'!$B$4:$P$76,4,0)),"",(VLOOKUP($B19,'Chemical Analysis'!$B$4:$P$76,4,0))*$E19/100)</f>
        <v>3.6319999999999997</v>
      </c>
      <c r="F42" s="58">
        <f>IF(ISNA(VLOOKUP($B19,'Chemical Analysis'!$B$4:$P$76,5,0)),"",(VLOOKUP($B19,'Chemical Analysis'!$B$4:$P$76,5,0))*$E19/100)</f>
        <v>0</v>
      </c>
      <c r="G42" s="58">
        <f>IF(ISNA(VLOOKUP($B19,'Chemical Analysis'!$B$4:$P$76,6,0)),"",(VLOOKUP($B19,'Chemical Analysis'!$B$4:$P$76,6,0))*$E19/100)</f>
        <v>3.0000000000000001E-3</v>
      </c>
      <c r="H42" s="58">
        <f>IF(ISNA(VLOOKUP($B19,'Chemical Analysis'!$B$4:$P$76,7,0)),"",(VLOOKUP($B19,'Chemical Analysis'!$B$4:$P$76,7,0))*$E19/100)</f>
        <v>1.7000000000000001E-2</v>
      </c>
      <c r="I42" s="58">
        <f>IF(ISNA(VLOOKUP($B19,'Chemical Analysis'!$B$4:$P$76,8,0)),"",(VLOOKUP($B19,'Chemical Analysis'!$B$4:$P$76,8,0))*$E19/100)</f>
        <v>1.2E-2</v>
      </c>
      <c r="J42" s="58">
        <f>IF(ISNA(VLOOKUP($B19,'Chemical Analysis'!$B$4:$P$76,9,0)),"",(VLOOKUP($B19,'Chemical Analysis'!$B$4:$P$76,9,0))*$E19/100)</f>
        <v>2.6000000000000002E-2</v>
      </c>
      <c r="K42" s="58">
        <f>IF(ISNA(VLOOKUP($B19,'Chemical Analysis'!$B$4:$P$76,10,0)),"",(VLOOKUP($B19,'Chemical Analysis'!$B$4:$P$76,10,0))*$E19/100)</f>
        <v>0</v>
      </c>
      <c r="L42" s="58">
        <f>IF(ISNA(VLOOKUP($B19,'Chemical Analysis'!$B$4:$P$76,11,0)),"",(VLOOKUP($B19,'Chemical Analysis'!$B$4:$P$76,11,0))*$E19/100)</f>
        <v>0</v>
      </c>
      <c r="M42" s="58">
        <f>IF(ISNA(VLOOKUP($B19,'Chemical Analysis'!$B$4:$P$76,12,0)),"",(VLOOKUP($B19,'Chemical Analysis'!$B$4:$P$76,12,0))*$E19/100)</f>
        <v>0</v>
      </c>
      <c r="N42" s="58">
        <f>IF(ISNA(VLOOKUP($B19,'Chemical Analysis'!$B$4:$P$76,13,0)),"",(VLOOKUP($B19,'Chemical Analysis'!$B$4:$P$76,13,0))*$E19/100)</f>
        <v>0.08</v>
      </c>
      <c r="O42" s="152">
        <f>IF(ISNA(VLOOKUP($B19,'Chemical Analysis'!$B$4:$P$76,14,0)),"",(VLOOKUP($B19,'Chemical Analysis'!$B$4:$P$76,14,0))*$E19/100)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4">
        <f t="shared" si="5"/>
        <v>0</v>
      </c>
      <c r="C43" s="181" t="str">
        <f>IF(ISNA(VLOOKUP($B20,'Chemical Analysis'!$B$4:$P$76,2,0)),"",(VLOOKUP($B20,'Chemical Analysis'!$B$4:$P$76,2,0))*$E20/100)</f>
        <v/>
      </c>
      <c r="D43" s="58" t="str">
        <f>IF(ISNA(VLOOKUP($B20,'Chemical Analysis'!$B$4:$P$76,3,0)),"",(VLOOKUP($B20,'Chemical Analysis'!$B$4:$P$76,3,0))*$E20/100)</f>
        <v/>
      </c>
      <c r="E43" s="58" t="str">
        <f>IF(ISNA(VLOOKUP($B20,'Chemical Analysis'!$B$4:$P$76,4,0)),"",(VLOOKUP($B20,'Chemical Analysis'!$B$4:$P$76,4,0))*$E20/100)</f>
        <v/>
      </c>
      <c r="F43" s="58" t="str">
        <f>IF(ISNA(VLOOKUP($B20,'Chemical Analysis'!$B$4:$P$76,5,0)),"",(VLOOKUP($B20,'Chemical Analysis'!$B$4:$P$76,5,0))*$E20/100)</f>
        <v/>
      </c>
      <c r="G43" s="58" t="str">
        <f>IF(ISNA(VLOOKUP($B20,'Chemical Analysis'!$B$4:$P$76,6,0)),"",(VLOOKUP($B20,'Chemical Analysis'!$B$4:$P$76,6,0))*$E20/100)</f>
        <v/>
      </c>
      <c r="H43" s="58" t="str">
        <f>IF(ISNA(VLOOKUP($B20,'Chemical Analysis'!$B$4:$P$76,7,0)),"",(VLOOKUP($B20,'Chemical Analysis'!$B$4:$P$76,7,0))*$E20/100)</f>
        <v/>
      </c>
      <c r="I43" s="58" t="str">
        <f>IF(ISNA(VLOOKUP($B20,'Chemical Analysis'!$B$4:$P$76,8,0)),"",(VLOOKUP($B20,'Chemical Analysis'!$B$4:$P$76,8,0))*$E20/100)</f>
        <v/>
      </c>
      <c r="J43" s="58" t="str">
        <f>IF(ISNA(VLOOKUP($B20,'Chemical Analysis'!$B$4:$P$76,9,0)),"",(VLOOKUP($B20,'Chemical Analysis'!$B$4:$P$76,9,0))*$E20/100)</f>
        <v/>
      </c>
      <c r="K43" s="58" t="str">
        <f>IF(ISNA(VLOOKUP($B20,'Chemical Analysis'!$B$4:$P$76,10,0)),"",(VLOOKUP($B20,'Chemical Analysis'!$B$4:$P$76,10,0))*$E20/100)</f>
        <v/>
      </c>
      <c r="L43" s="58" t="str">
        <f>IF(ISNA(VLOOKUP($B20,'Chemical Analysis'!$B$4:$P$76,11,0)),"",(VLOOKUP($B20,'Chemical Analysis'!$B$4:$P$76,11,0))*$E20/100)</f>
        <v/>
      </c>
      <c r="M43" s="58" t="str">
        <f>IF(ISNA(VLOOKUP($B20,'Chemical Analysis'!$B$4:$P$76,12,0)),"",(VLOOKUP($B20,'Chemical Analysis'!$B$4:$P$76,12,0))*$E20/100)</f>
        <v/>
      </c>
      <c r="N43" s="58" t="str">
        <f>IF(ISNA(VLOOKUP($B20,'Chemical Analysis'!$B$4:$P$76,13,0)),"",(VLOOKUP($B20,'Chemical Analysis'!$B$4:$P$76,13,0))*$E20/100)</f>
        <v/>
      </c>
      <c r="O43" s="152" t="str">
        <f>IF(ISNA(VLOOKUP($B20,'Chemical Analysis'!$B$4:$P$76,14,0)),"",(VLOOKUP($B20,'Chemical Analysis'!$B$4:$P$76,14,0))*$E20/100)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4">
        <f t="shared" si="5"/>
        <v>0</v>
      </c>
      <c r="C44" s="181" t="str">
        <f>IF(ISNA(VLOOKUP($B21,'Chemical Analysis'!$B$4:$P$76,2,0)),"",(VLOOKUP($B21,'Chemical Analysis'!$B$4:$P$76,2,0))*$E21/100)</f>
        <v/>
      </c>
      <c r="D44" s="58" t="str">
        <f>IF(ISNA(VLOOKUP($B21,'Chemical Analysis'!$B$4:$P$76,3,0)),"",(VLOOKUP($B21,'Chemical Analysis'!$B$4:$P$76,3,0))*$E21/100)</f>
        <v/>
      </c>
      <c r="E44" s="58" t="str">
        <f>IF(ISNA(VLOOKUP($B21,'Chemical Analysis'!$B$4:$P$76,4,0)),"",(VLOOKUP($B21,'Chemical Analysis'!$B$4:$P$76,4,0))*$E21/100)</f>
        <v/>
      </c>
      <c r="F44" s="58" t="str">
        <f>IF(ISNA(VLOOKUP($B21,'Chemical Analysis'!$B$4:$P$76,5,0)),"",(VLOOKUP($B21,'Chemical Analysis'!$B$4:$P$76,5,0))*$E21/100)</f>
        <v/>
      </c>
      <c r="G44" s="58" t="str">
        <f>IF(ISNA(VLOOKUP($B21,'Chemical Analysis'!$B$4:$P$76,6,0)),"",(VLOOKUP($B21,'Chemical Analysis'!$B$4:$P$76,6,0))*$E21/100)</f>
        <v/>
      </c>
      <c r="H44" s="58" t="str">
        <f>IF(ISNA(VLOOKUP($B21,'Chemical Analysis'!$B$4:$P$76,7,0)),"",(VLOOKUP($B21,'Chemical Analysis'!$B$4:$P$76,7,0))*$E21/100)</f>
        <v/>
      </c>
      <c r="I44" s="58" t="str">
        <f>IF(ISNA(VLOOKUP($B21,'Chemical Analysis'!$B$4:$P$76,8,0)),"",(VLOOKUP($B21,'Chemical Analysis'!$B$4:$P$76,8,0))*$E21/100)</f>
        <v/>
      </c>
      <c r="J44" s="58" t="str">
        <f>IF(ISNA(VLOOKUP($B21,'Chemical Analysis'!$B$4:$P$76,9,0)),"",(VLOOKUP($B21,'Chemical Analysis'!$B$4:$P$76,9,0))*$E21/100)</f>
        <v/>
      </c>
      <c r="K44" s="58" t="str">
        <f>IF(ISNA(VLOOKUP($B21,'Chemical Analysis'!$B$4:$P$76,10,0)),"",(VLOOKUP($B21,'Chemical Analysis'!$B$4:$P$76,10,0))*$E21/100)</f>
        <v/>
      </c>
      <c r="L44" s="58" t="str">
        <f>IF(ISNA(VLOOKUP($B21,'Chemical Analysis'!$B$4:$P$76,11,0)),"",(VLOOKUP($B21,'Chemical Analysis'!$B$4:$P$76,11,0))*$E21/100)</f>
        <v/>
      </c>
      <c r="M44" s="58" t="str">
        <f>IF(ISNA(VLOOKUP($B21,'Chemical Analysis'!$B$4:$P$76,12,0)),"",(VLOOKUP($B21,'Chemical Analysis'!$B$4:$P$76,12,0))*$E21/100)</f>
        <v/>
      </c>
      <c r="N44" s="58" t="str">
        <f>IF(ISNA(VLOOKUP($B21,'Chemical Analysis'!$B$4:$P$76,13,0)),"",(VLOOKUP($B21,'Chemical Analysis'!$B$4:$P$76,13,0))*$E21/100)</f>
        <v/>
      </c>
      <c r="O44" s="152" t="str">
        <f>IF(ISNA(VLOOKUP($B21,'Chemical Analysis'!$B$4:$P$76,14,0)),"",(VLOOKUP($B21,'Chemical Analysis'!$B$4:$P$76,14,0))*$E21/100)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4">
        <f t="shared" si="5"/>
        <v>0</v>
      </c>
      <c r="C45" s="181" t="str">
        <f>IF(ISNA(VLOOKUP($B22,'Chemical Analysis'!$B$4:$P$76,2,0)),"",(VLOOKUP($B22,'Chemical Analysis'!$B$4:$P$76,2,0))*$E22/100)</f>
        <v/>
      </c>
      <c r="D45" s="58" t="str">
        <f>IF(ISNA(VLOOKUP($B22,'Chemical Analysis'!$B$4:$P$76,3,0)),"",(VLOOKUP($B22,'Chemical Analysis'!$B$4:$P$76,3,0))*$E22/100)</f>
        <v/>
      </c>
      <c r="E45" s="58" t="str">
        <f>IF(ISNA(VLOOKUP($B22,'Chemical Analysis'!$B$4:$P$76,4,0)),"",(VLOOKUP($B22,'Chemical Analysis'!$B$4:$P$76,4,0))*$E22/100)</f>
        <v/>
      </c>
      <c r="F45" s="58" t="str">
        <f>IF(ISNA(VLOOKUP($B22,'Chemical Analysis'!$B$4:$P$76,5,0)),"",(VLOOKUP($B22,'Chemical Analysis'!$B$4:$P$76,5,0))*$E22/100)</f>
        <v/>
      </c>
      <c r="G45" s="58" t="str">
        <f>IF(ISNA(VLOOKUP($B22,'Chemical Analysis'!$B$4:$P$76,6,0)),"",(VLOOKUP($B22,'Chemical Analysis'!$B$4:$P$76,6,0))*$E22/100)</f>
        <v/>
      </c>
      <c r="H45" s="58" t="str">
        <f>IF(ISNA(VLOOKUP($B22,'Chemical Analysis'!$B$4:$P$76,7,0)),"",(VLOOKUP($B22,'Chemical Analysis'!$B$4:$P$76,7,0))*$E22/100)</f>
        <v/>
      </c>
      <c r="I45" s="58" t="str">
        <f>IF(ISNA(VLOOKUP($B22,'Chemical Analysis'!$B$4:$P$76,8,0)),"",(VLOOKUP($B22,'Chemical Analysis'!$B$4:$P$76,8,0))*$E22/100)</f>
        <v/>
      </c>
      <c r="J45" s="58" t="str">
        <f>IF(ISNA(VLOOKUP($B22,'Chemical Analysis'!$B$4:$P$76,9,0)),"",(VLOOKUP($B22,'Chemical Analysis'!$B$4:$P$76,9,0))*$E22/100)</f>
        <v/>
      </c>
      <c r="K45" s="58" t="str">
        <f>IF(ISNA(VLOOKUP($B22,'Chemical Analysis'!$B$4:$P$76,10,0)),"",(VLOOKUP($B22,'Chemical Analysis'!$B$4:$P$76,10,0))*$E22/100)</f>
        <v/>
      </c>
      <c r="L45" s="58" t="str">
        <f>IF(ISNA(VLOOKUP($B22,'Chemical Analysis'!$B$4:$P$76,11,0)),"",(VLOOKUP($B22,'Chemical Analysis'!$B$4:$P$76,11,0))*$E22/100)</f>
        <v/>
      </c>
      <c r="M45" s="58" t="str">
        <f>IF(ISNA(VLOOKUP($B22,'Chemical Analysis'!$B$4:$P$76,12,0)),"",(VLOOKUP($B22,'Chemical Analysis'!$B$4:$P$76,12,0))*$E22/100)</f>
        <v/>
      </c>
      <c r="N45" s="58" t="str">
        <f>IF(ISNA(VLOOKUP($B22,'Chemical Analysis'!$B$4:$P$76,13,0)),"",(VLOOKUP($B22,'Chemical Analysis'!$B$4:$P$76,13,0))*$E22/100)</f>
        <v/>
      </c>
      <c r="O45" s="152" t="str">
        <f>IF(ISNA(VLOOKUP($B22,'Chemical Analysis'!$B$4:$P$76,14,0)),"",(VLOOKUP($B22,'Chemical Analysis'!$B$4:$P$76,14,0))*$E22/100)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4">
        <f t="shared" si="5"/>
        <v>0</v>
      </c>
      <c r="C46" s="181" t="str">
        <f>IF(ISNA(VLOOKUP($B23,'Chemical Analysis'!$B$4:$P$76,2,0)),"",(VLOOKUP($B23,'Chemical Analysis'!$B$4:$P$76,2,0))*$E23/100)</f>
        <v/>
      </c>
      <c r="D46" s="58" t="str">
        <f>IF(ISNA(VLOOKUP($B23,'Chemical Analysis'!$B$4:$P$76,3,0)),"",(VLOOKUP($B23,'Chemical Analysis'!$B$4:$P$76,3,0))*$E23/100)</f>
        <v/>
      </c>
      <c r="E46" s="58" t="str">
        <f>IF(ISNA(VLOOKUP($B23,'Chemical Analysis'!$B$4:$P$76,4,0)),"",(VLOOKUP($B23,'Chemical Analysis'!$B$4:$P$76,4,0))*$E23/100)</f>
        <v/>
      </c>
      <c r="F46" s="58" t="str">
        <f>IF(ISNA(VLOOKUP($B23,'Chemical Analysis'!$B$4:$P$76,5,0)),"",(VLOOKUP($B23,'Chemical Analysis'!$B$4:$P$76,5,0))*$E23/100)</f>
        <v/>
      </c>
      <c r="G46" s="58" t="str">
        <f>IF(ISNA(VLOOKUP($B23,'Chemical Analysis'!$B$4:$P$76,6,0)),"",(VLOOKUP($B23,'Chemical Analysis'!$B$4:$P$76,6,0))*$E23/100)</f>
        <v/>
      </c>
      <c r="H46" s="58" t="str">
        <f>IF(ISNA(VLOOKUP($B23,'Chemical Analysis'!$B$4:$P$76,7,0)),"",(VLOOKUP($B23,'Chemical Analysis'!$B$4:$P$76,7,0))*$E23/100)</f>
        <v/>
      </c>
      <c r="I46" s="58" t="str">
        <f>IF(ISNA(VLOOKUP($B23,'Chemical Analysis'!$B$4:$P$76,8,0)),"",(VLOOKUP($B23,'Chemical Analysis'!$B$4:$P$76,8,0))*$E23/100)</f>
        <v/>
      </c>
      <c r="J46" s="58" t="str">
        <f>IF(ISNA(VLOOKUP($B23,'Chemical Analysis'!$B$4:$P$76,9,0)),"",(VLOOKUP($B23,'Chemical Analysis'!$B$4:$P$76,9,0))*$E23/100)</f>
        <v/>
      </c>
      <c r="K46" s="58" t="str">
        <f>IF(ISNA(VLOOKUP($B23,'Chemical Analysis'!$B$4:$P$76,10,0)),"",(VLOOKUP($B23,'Chemical Analysis'!$B$4:$P$76,10,0))*$E23/100)</f>
        <v/>
      </c>
      <c r="L46" s="58" t="str">
        <f>IF(ISNA(VLOOKUP($B23,'Chemical Analysis'!$B$4:$P$76,11,0)),"",(VLOOKUP($B23,'Chemical Analysis'!$B$4:$P$76,11,0))*$E23/100)</f>
        <v/>
      </c>
      <c r="M46" s="58" t="str">
        <f>IF(ISNA(VLOOKUP($B23,'Chemical Analysis'!$B$4:$P$76,12,0)),"",(VLOOKUP($B23,'Chemical Analysis'!$B$4:$P$76,12,0))*$E23/100)</f>
        <v/>
      </c>
      <c r="N46" s="58" t="str">
        <f>IF(ISNA(VLOOKUP($B23,'Chemical Analysis'!$B$4:$P$76,13,0)),"",(VLOOKUP($B23,'Chemical Analysis'!$B$4:$P$76,13,0))*$E23/100)</f>
        <v/>
      </c>
      <c r="O46" s="152" t="str">
        <f>IF(ISNA(VLOOKUP($B23,'Chemical Analysis'!$B$4:$P$76,14,0)),"",(VLOOKUP($B23,'Chemical Analysis'!$B$4:$P$76,14,0))*$E23/100)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4">
        <f t="shared" si="5"/>
        <v>0</v>
      </c>
      <c r="C47" s="181" t="str">
        <f>IF(ISNA(VLOOKUP($B24,'Chemical Analysis'!$B$4:$P$76,2,0)),"",(VLOOKUP($B24,'Chemical Analysis'!$B$4:$P$76,2,0))*$E24/100)</f>
        <v/>
      </c>
      <c r="D47" s="58" t="str">
        <f>IF(ISNA(VLOOKUP($B24,'Chemical Analysis'!$B$4:$P$76,3,0)),"",(VLOOKUP($B24,'Chemical Analysis'!$B$4:$P$76,3,0))*$E24/100)</f>
        <v/>
      </c>
      <c r="E47" s="58" t="str">
        <f>IF(ISNA(VLOOKUP($B24,'Chemical Analysis'!$B$4:$P$76,4,0)),"",(VLOOKUP($B24,'Chemical Analysis'!$B$4:$P$76,4,0))*$E24/100)</f>
        <v/>
      </c>
      <c r="F47" s="58" t="str">
        <f>IF(ISNA(VLOOKUP($B24,'Chemical Analysis'!$B$4:$P$76,5,0)),"",(VLOOKUP($B24,'Chemical Analysis'!$B$4:$P$76,5,0))*$E24/100)</f>
        <v/>
      </c>
      <c r="G47" s="58" t="str">
        <f>IF(ISNA(VLOOKUP($B24,'Chemical Analysis'!$B$4:$P$76,6,0)),"",(VLOOKUP($B24,'Chemical Analysis'!$B$4:$P$76,6,0))*$E24/100)</f>
        <v/>
      </c>
      <c r="H47" s="58" t="str">
        <f>IF(ISNA(VLOOKUP($B24,'Chemical Analysis'!$B$4:$P$76,7,0)),"",(VLOOKUP($B24,'Chemical Analysis'!$B$4:$P$76,7,0))*$E24/100)</f>
        <v/>
      </c>
      <c r="I47" s="58" t="str">
        <f>IF(ISNA(VLOOKUP($B24,'Chemical Analysis'!$B$4:$P$76,8,0)),"",(VLOOKUP($B24,'Chemical Analysis'!$B$4:$P$76,8,0))*$E24/100)</f>
        <v/>
      </c>
      <c r="J47" s="58" t="str">
        <f>IF(ISNA(VLOOKUP($B24,'Chemical Analysis'!$B$4:$P$76,9,0)),"",(VLOOKUP($B24,'Chemical Analysis'!$B$4:$P$76,9,0))*$E24/100)</f>
        <v/>
      </c>
      <c r="K47" s="58" t="str">
        <f>IF(ISNA(VLOOKUP($B24,'Chemical Analysis'!$B$4:$P$76,10,0)),"",(VLOOKUP($B24,'Chemical Analysis'!$B$4:$P$76,10,0))*$E24/100)</f>
        <v/>
      </c>
      <c r="L47" s="58" t="str">
        <f>IF(ISNA(VLOOKUP($B24,'Chemical Analysis'!$B$4:$P$76,11,0)),"",(VLOOKUP($B24,'Chemical Analysis'!$B$4:$P$76,11,0))*$E24/100)</f>
        <v/>
      </c>
      <c r="M47" s="58" t="str">
        <f>IF(ISNA(VLOOKUP($B24,'Chemical Analysis'!$B$4:$P$76,12,0)),"",(VLOOKUP($B24,'Chemical Analysis'!$B$4:$P$76,12,0))*$E24/100)</f>
        <v/>
      </c>
      <c r="N47" s="58" t="str">
        <f>IF(ISNA(VLOOKUP($B24,'Chemical Analysis'!$B$4:$P$76,13,0)),"",(VLOOKUP($B24,'Chemical Analysis'!$B$4:$P$76,13,0))*$E24/100)</f>
        <v/>
      </c>
      <c r="O47" s="152" t="str">
        <f>IF(ISNA(VLOOKUP($B24,'Chemical Analysis'!$B$4:$P$76,14,0)),"",(VLOOKUP($B24,'Chemical Analysis'!$B$4:$P$76,14,0))*$E24/100)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4">
        <f t="shared" si="5"/>
        <v>0</v>
      </c>
      <c r="C48" s="181" t="str">
        <f>IF(ISNA(VLOOKUP($B25,'Chemical Analysis'!$B$4:$P$76,2,0)),"",(VLOOKUP($B25,'Chemical Analysis'!$B$4:$P$76,2,0))*$E25/100)</f>
        <v/>
      </c>
      <c r="D48" s="58" t="str">
        <f>IF(ISNA(VLOOKUP($B25,'Chemical Analysis'!$B$4:$P$76,3,0)),"",(VLOOKUP($B25,'Chemical Analysis'!$B$4:$P$76,3,0))*$E25/100)</f>
        <v/>
      </c>
      <c r="E48" s="58" t="str">
        <f>IF(ISNA(VLOOKUP($B25,'Chemical Analysis'!$B$4:$P$76,4,0)),"",(VLOOKUP($B25,'Chemical Analysis'!$B$4:$P$76,4,0))*$E25/100)</f>
        <v/>
      </c>
      <c r="F48" s="58" t="str">
        <f>IF(ISNA(VLOOKUP($B25,'Chemical Analysis'!$B$4:$P$76,5,0)),"",(VLOOKUP($B25,'Chemical Analysis'!$B$4:$P$76,5,0))*$E25/100)</f>
        <v/>
      </c>
      <c r="G48" s="58" t="str">
        <f>IF(ISNA(VLOOKUP($B25,'Chemical Analysis'!$B$4:$P$76,6,0)),"",(VLOOKUP($B25,'Chemical Analysis'!$B$4:$P$76,6,0))*$E25/100)</f>
        <v/>
      </c>
      <c r="H48" s="58" t="str">
        <f>IF(ISNA(VLOOKUP($B25,'Chemical Analysis'!$B$4:$P$76,7,0)),"",(VLOOKUP($B25,'Chemical Analysis'!$B$4:$P$76,7,0))*$E25/100)</f>
        <v/>
      </c>
      <c r="I48" s="58" t="str">
        <f>IF(ISNA(VLOOKUP($B25,'Chemical Analysis'!$B$4:$P$76,8,0)),"",(VLOOKUP($B25,'Chemical Analysis'!$B$4:$P$76,8,0))*$E25/100)</f>
        <v/>
      </c>
      <c r="J48" s="58" t="str">
        <f>IF(ISNA(VLOOKUP($B25,'Chemical Analysis'!$B$4:$P$76,9,0)),"",(VLOOKUP($B25,'Chemical Analysis'!$B$4:$P$76,9,0))*$E25/100)</f>
        <v/>
      </c>
      <c r="K48" s="58" t="str">
        <f>IF(ISNA(VLOOKUP($B25,'Chemical Analysis'!$B$4:$P$76,10,0)),"",(VLOOKUP($B25,'Chemical Analysis'!$B$4:$P$76,10,0))*$E25/100)</f>
        <v/>
      </c>
      <c r="L48" s="58" t="str">
        <f>IF(ISNA(VLOOKUP($B25,'Chemical Analysis'!$B$4:$P$76,11,0)),"",(VLOOKUP($B25,'Chemical Analysis'!$B$4:$P$76,11,0))*$E25/100)</f>
        <v/>
      </c>
      <c r="M48" s="58" t="str">
        <f>IF(ISNA(VLOOKUP($B25,'Chemical Analysis'!$B$4:$P$76,12,0)),"",(VLOOKUP($B25,'Chemical Analysis'!$B$4:$P$76,12,0))*$E25/100)</f>
        <v/>
      </c>
      <c r="N48" s="58" t="str">
        <f>IF(ISNA(VLOOKUP($B25,'Chemical Analysis'!$B$4:$P$76,13,0)),"",(VLOOKUP($B25,'Chemical Analysis'!$B$4:$P$76,13,0))*$E25/100)</f>
        <v/>
      </c>
      <c r="O48" s="152" t="str">
        <f>IF(ISNA(VLOOKUP($B25,'Chemical Analysis'!$B$4:$P$76,14,0)),"",(VLOOKUP($B25,'Chemical Analysis'!$B$4:$P$76,14,0))*$E25/100)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4">
        <f t="shared" si="5"/>
        <v>0</v>
      </c>
      <c r="C49" s="181" t="str">
        <f>IF(ISNA(VLOOKUP($B26,'Chemical Analysis'!$B$4:$P$76,2,0)),"",(VLOOKUP($B26,'Chemical Analysis'!$B$4:$P$76,2,0))*$E26/100)</f>
        <v/>
      </c>
      <c r="D49" s="58" t="str">
        <f>IF(ISNA(VLOOKUP($B26,'Chemical Analysis'!$B$4:$P$76,3,0)),"",(VLOOKUP($B26,'Chemical Analysis'!$B$4:$P$76,3,0))*$E26/100)</f>
        <v/>
      </c>
      <c r="E49" s="58" t="str">
        <f>IF(ISNA(VLOOKUP($B26,'Chemical Analysis'!$B$4:$P$76,4,0)),"",(VLOOKUP($B26,'Chemical Analysis'!$B$4:$P$76,4,0))*$E26/100)</f>
        <v/>
      </c>
      <c r="F49" s="58" t="str">
        <f>IF(ISNA(VLOOKUP($B26,'Chemical Analysis'!$B$4:$P$76,5,0)),"",(VLOOKUP($B26,'Chemical Analysis'!$B$4:$P$76,5,0))*$E26/100)</f>
        <v/>
      </c>
      <c r="G49" s="58" t="str">
        <f>IF(ISNA(VLOOKUP($B26,'Chemical Analysis'!$B$4:$P$76,6,0)),"",(VLOOKUP($B26,'Chemical Analysis'!$B$4:$P$76,6,0))*$E26/100)</f>
        <v/>
      </c>
      <c r="H49" s="58" t="str">
        <f>IF(ISNA(VLOOKUP($B26,'Chemical Analysis'!$B$4:$P$76,7,0)),"",(VLOOKUP($B26,'Chemical Analysis'!$B$4:$P$76,7,0))*$E26/100)</f>
        <v/>
      </c>
      <c r="I49" s="58" t="str">
        <f>IF(ISNA(VLOOKUP($B26,'Chemical Analysis'!$B$4:$P$76,8,0)),"",(VLOOKUP($B26,'Chemical Analysis'!$B$4:$P$76,8,0))*$E26/100)</f>
        <v/>
      </c>
      <c r="J49" s="58" t="str">
        <f>IF(ISNA(VLOOKUP($B26,'Chemical Analysis'!$B$4:$P$76,9,0)),"",(VLOOKUP($B26,'Chemical Analysis'!$B$4:$P$76,9,0))*$E26/100)</f>
        <v/>
      </c>
      <c r="K49" s="58" t="str">
        <f>IF(ISNA(VLOOKUP($B26,'Chemical Analysis'!$B$4:$P$76,10,0)),"",(VLOOKUP($B26,'Chemical Analysis'!$B$4:$P$76,10,0))*$E26/100)</f>
        <v/>
      </c>
      <c r="L49" s="58" t="str">
        <f>IF(ISNA(VLOOKUP($B26,'Chemical Analysis'!$B$4:$P$76,11,0)),"",(VLOOKUP($B26,'Chemical Analysis'!$B$4:$P$76,11,0))*$E26/100)</f>
        <v/>
      </c>
      <c r="M49" s="58" t="str">
        <f>IF(ISNA(VLOOKUP($B26,'Chemical Analysis'!$B$4:$P$76,12,0)),"",(VLOOKUP($B26,'Chemical Analysis'!$B$4:$P$76,12,0))*$E26/100)</f>
        <v/>
      </c>
      <c r="N49" s="58" t="str">
        <f>IF(ISNA(VLOOKUP($B26,'Chemical Analysis'!$B$4:$P$76,13,0)),"",(VLOOKUP($B26,'Chemical Analysis'!$B$4:$P$76,13,0))*$E26/100)</f>
        <v/>
      </c>
      <c r="O49" s="152" t="str">
        <f>IF(ISNA(VLOOKUP($B26,'Chemical Analysis'!$B$4:$P$76,14,0)),"",(VLOOKUP($B26,'Chemical Analysis'!$B$4:$P$76,14,0))*$E26/100)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5">
        <f>B27</f>
        <v>0</v>
      </c>
      <c r="C50" s="182" t="str">
        <f>IF(ISNA(VLOOKUP($B27,'Chemical Analysis'!$B$4:$P$76,2,0)),"",(VLOOKUP($B27,'Chemical Analysis'!$B$4:$P$76,2,0))*$E27/100)</f>
        <v/>
      </c>
      <c r="D50" s="153" t="str">
        <f>IF(ISNA(VLOOKUP($B27,'Chemical Analysis'!$B$4:$P$76,3,0)),"",(VLOOKUP($B27,'Chemical Analysis'!$B$4:$P$76,3,0))*$E27/100)</f>
        <v/>
      </c>
      <c r="E50" s="153" t="str">
        <f>IF(ISNA(VLOOKUP($B27,'Chemical Analysis'!$B$4:$P$76,4,0)),"",(VLOOKUP($B27,'Chemical Analysis'!$B$4:$P$76,4,0))*$E27/100)</f>
        <v/>
      </c>
      <c r="F50" s="153" t="str">
        <f>IF(ISNA(VLOOKUP($B27,'Chemical Analysis'!$B$4:$P$76,5,0)),"",(VLOOKUP($B27,'Chemical Analysis'!$B$4:$P$76,5,0))*$E27/100)</f>
        <v/>
      </c>
      <c r="G50" s="153" t="str">
        <f>IF(ISNA(VLOOKUP($B27,'Chemical Analysis'!$B$4:$P$76,6,0)),"",(VLOOKUP($B27,'Chemical Analysis'!$B$4:$P$76,6,0))*$E27/100)</f>
        <v/>
      </c>
      <c r="H50" s="153" t="str">
        <f>IF(ISNA(VLOOKUP($B27,'Chemical Analysis'!$B$4:$P$76,7,0)),"",(VLOOKUP($B27,'Chemical Analysis'!$B$4:$P$76,7,0))*$E27/100)</f>
        <v/>
      </c>
      <c r="I50" s="153" t="str">
        <f>IF(ISNA(VLOOKUP($B27,'Chemical Analysis'!$B$4:$P$76,8,0)),"",(VLOOKUP($B27,'Chemical Analysis'!$B$4:$P$76,8,0))*$E27/100)</f>
        <v/>
      </c>
      <c r="J50" s="153" t="str">
        <f>IF(ISNA(VLOOKUP($B27,'Chemical Analysis'!$B$4:$P$76,9,0)),"",(VLOOKUP($B27,'Chemical Analysis'!$B$4:$P$76,9,0))*$E27/100)</f>
        <v/>
      </c>
      <c r="K50" s="153" t="str">
        <f>IF(ISNA(VLOOKUP($B27,'Chemical Analysis'!$B$4:$P$76,10,0)),"",(VLOOKUP($B27,'Chemical Analysis'!$B$4:$P$76,10,0))*$E27/100)</f>
        <v/>
      </c>
      <c r="L50" s="153" t="str">
        <f>IF(ISNA(VLOOKUP($B27,'Chemical Analysis'!$B$4:$P$76,11,0)),"",(VLOOKUP($B27,'Chemical Analysis'!$B$4:$P$76,11,0))*$E27/100)</f>
        <v/>
      </c>
      <c r="M50" s="153" t="str">
        <f>IF(ISNA(VLOOKUP($B27,'Chemical Analysis'!$B$4:$P$76,12,0)),"",(VLOOKUP($B27,'Chemical Analysis'!$B$4:$P$76,12,0))*$E27/100)</f>
        <v/>
      </c>
      <c r="N50" s="153" t="str">
        <f>IF(ISNA(VLOOKUP($B27,'Chemical Analysis'!$B$4:$P$76,13,0)),"",(VLOOKUP($B27,'Chemical Analysis'!$B$4:$P$76,13,0))*$E27/100)</f>
        <v/>
      </c>
      <c r="O50" s="154" t="str">
        <f>IF(ISNA(VLOOKUP($B27,'Chemical Analysis'!$B$4:$P$76,14,0)),"",(VLOOKUP($B27,'Chemical Analysis'!$B$4:$P$76,14,0))*$E27/100)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7">
        <f>SUM(C39:C50)</f>
        <v>58.894999999999996</v>
      </c>
      <c r="D51" s="178">
        <f>SUM(D39:D50)</f>
        <v>0</v>
      </c>
      <c r="E51" s="178">
        <f>SUM(E39:E50)</f>
        <v>12.809999999999999</v>
      </c>
      <c r="F51" s="178">
        <f t="shared" ref="F51:O51" si="6">SUM(F39:F50)</f>
        <v>0</v>
      </c>
      <c r="G51" s="178">
        <f t="shared" si="6"/>
        <v>4.0310000000000006</v>
      </c>
      <c r="H51" s="178">
        <f>SUM(H39:H50)</f>
        <v>2.0289999999999999</v>
      </c>
      <c r="I51" s="178">
        <f t="shared" si="6"/>
        <v>2.3E-2</v>
      </c>
      <c r="J51" s="178">
        <f t="shared" si="6"/>
        <v>11.423</v>
      </c>
      <c r="K51" s="178">
        <f t="shared" si="6"/>
        <v>0</v>
      </c>
      <c r="L51" s="178">
        <f t="shared" si="6"/>
        <v>0</v>
      </c>
      <c r="M51" s="178">
        <f t="shared" si="6"/>
        <v>0</v>
      </c>
      <c r="N51" s="178">
        <f t="shared" si="6"/>
        <v>0.13800000000000001</v>
      </c>
      <c r="O51" s="179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6">
        <f>SUM(C16:C27)</f>
        <v>100</v>
      </c>
      <c r="C53" s="139">
        <v>60.09</v>
      </c>
      <c r="D53" s="140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2" t="s">
        <v>25</v>
      </c>
      <c r="C54" s="130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2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4" t="s">
        <v>26</v>
      </c>
      <c r="C55" s="131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2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5" t="s">
        <v>27</v>
      </c>
      <c r="C56" s="133">
        <f t="shared" ref="C56:O56" si="9">C55/$P$55</f>
        <v>3.3699611394731033</v>
      </c>
      <c r="D56" s="128">
        <f t="shared" si="9"/>
        <v>0</v>
      </c>
      <c r="E56" s="128">
        <f t="shared" si="9"/>
        <v>0.43198431050197444</v>
      </c>
      <c r="F56" s="128">
        <f t="shared" si="9"/>
        <v>0</v>
      </c>
      <c r="G56" s="128">
        <f t="shared" si="9"/>
        <v>0.22361961581168754</v>
      </c>
      <c r="H56" s="128">
        <f t="shared" si="9"/>
        <v>7.4059336179294707E-2</v>
      </c>
      <c r="I56" s="128">
        <f t="shared" si="9"/>
        <v>1.9618405578313161E-3</v>
      </c>
      <c r="J56" s="128">
        <f t="shared" si="9"/>
        <v>0.70035920745118641</v>
      </c>
      <c r="K56" s="128">
        <f t="shared" si="9"/>
        <v>0</v>
      </c>
      <c r="L56" s="128">
        <f t="shared" si="9"/>
        <v>0</v>
      </c>
      <c r="M56" s="128">
        <f t="shared" si="9"/>
        <v>0</v>
      </c>
      <c r="N56" s="128">
        <f t="shared" si="9"/>
        <v>2.9711381172015166E-3</v>
      </c>
      <c r="O56" s="129">
        <f t="shared" si="9"/>
        <v>2.5883168628840661E-3</v>
      </c>
      <c r="P56" s="155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7" customFormat="1" ht="24" customHeight="1" x14ac:dyDescent="0.3">
      <c r="A74" s="123"/>
      <c r="B74" s="123"/>
      <c r="C74" s="123"/>
      <c r="D74" s="123"/>
      <c r="E74" s="123"/>
      <c r="F74" s="123"/>
      <c r="G74" s="123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5"/>
      <c r="S74" s="125"/>
      <c r="T74" s="125"/>
      <c r="U74" s="125"/>
      <c r="V74" s="125"/>
      <c r="W74" s="125"/>
      <c r="X74" s="125"/>
      <c r="Y74" s="126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H13:H15"/>
    <mergeCell ref="B14:B15"/>
    <mergeCell ref="B12:G12"/>
    <mergeCell ref="C13:C15"/>
    <mergeCell ref="D13:D15"/>
    <mergeCell ref="E13:E15"/>
    <mergeCell ref="F13:F15"/>
    <mergeCell ref="G13:G14"/>
    <mergeCell ref="B8:C8"/>
    <mergeCell ref="D8:E8"/>
    <mergeCell ref="F8:G8"/>
    <mergeCell ref="B9:C9"/>
    <mergeCell ref="D9:E9"/>
    <mergeCell ref="F9:G9"/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</mergeCells>
  <dataValidations count="1">
    <dataValidation type="list" showInputMessage="1" showErrorMessage="1" sqref="B16:B27" xr:uid="{D9E8F815-481B-49C1-B9EA-160B7350F0A5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DAC52F-5EB7-48E6-ACEB-9389F99FF27F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717A34AA-1D24-4135-9989-9DC3C6DABE5C}">
          <x14:formula1>
            <xm:f>'Chemical Analysis'!$U$3:$U$25</xm:f>
          </x14:formula1>
          <xm:sqref>B29:B32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Collective Maps</vt:lpstr>
      <vt:lpstr>Collective Formulas</vt:lpstr>
      <vt:lpstr>Date</vt:lpstr>
      <vt:lpstr>Chemical Analysis</vt:lpstr>
      <vt:lpstr>Chem</vt:lpstr>
      <vt:lpstr>'Collective Formulas'!Print_Area</vt:lpstr>
    </vt:vector>
  </TitlesOfParts>
  <Company>NYS College of Ceramics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Katz</dc:creator>
  <cp:lastModifiedBy>Matthew Katz</cp:lastModifiedBy>
  <cp:lastPrinted>2012-05-15T14:00:33Z</cp:lastPrinted>
  <dcterms:created xsi:type="dcterms:W3CDTF">2007-03-22T17:33:53Z</dcterms:created>
  <dcterms:modified xsi:type="dcterms:W3CDTF">2025-02-26T18:08:06Z</dcterms:modified>
</cp:coreProperties>
</file>